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4-H\Statewide Evaluation Data\Impacts\Annual\"/>
    </mc:Choice>
  </mc:AlternateContent>
  <bookViews>
    <workbookView xWindow="0" yWindow="0" windowWidth="28800" windowHeight="12135"/>
  </bookViews>
  <sheets>
    <sheet name="Summary" sheetId="9" r:id="rId1"/>
    <sheet name="Citizenship-Leadership" sheetId="3" r:id="rId2"/>
    <sheet name="Healthy Living-Scales" sheetId="4" r:id="rId3"/>
    <sheet name="Healthy Living-Items" sheetId="11" r:id="rId4"/>
    <sheet name="STEM" sheetId="5" r:id="rId5"/>
    <sheet name="PYD" sheetId="7" r:id="rId6"/>
    <sheet name="Thriving, Academics, Wellbeing" sheetId="6" r:id="rId7"/>
    <sheet name="Workforce Readiness" sheetId="8" r:id="rId8"/>
    <sheet name="Social Emotional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4" i="11" l="1"/>
  <c r="H73" i="11"/>
  <c r="H72" i="11"/>
  <c r="H71" i="11"/>
  <c r="H70" i="11"/>
  <c r="H69" i="11"/>
  <c r="H68" i="11"/>
  <c r="H67" i="11"/>
  <c r="H66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5" i="11"/>
  <c r="H14" i="11"/>
  <c r="H5" i="3" l="1"/>
</calcChain>
</file>

<file path=xl/sharedStrings.xml><?xml version="1.0" encoding="utf-8"?>
<sst xmlns="http://schemas.openxmlformats.org/spreadsheetml/2006/main" count="693" uniqueCount="197">
  <si>
    <t>Citizenship/Leadership</t>
  </si>
  <si>
    <t>Grades 4-7</t>
  </si>
  <si>
    <t>Community Engagement</t>
  </si>
  <si>
    <t>Community Awareness</t>
  </si>
  <si>
    <t>Grades 8-12</t>
  </si>
  <si>
    <t>Healthy Living</t>
  </si>
  <si>
    <t>Two hours or less of TV on a school day</t>
  </si>
  <si>
    <t>Two hours or less of computer,t ablet, etc. on a school day</t>
  </si>
  <si>
    <t>Health Mindset</t>
  </si>
  <si>
    <t>Health Spark</t>
  </si>
  <si>
    <t>Stress from 4-H</t>
  </si>
  <si>
    <t>STEM</t>
  </si>
  <si>
    <t>I have a spark</t>
  </si>
  <si>
    <t>Academics</t>
  </si>
  <si>
    <t>mostly As and Bs</t>
  </si>
  <si>
    <t>Education Intent</t>
  </si>
  <si>
    <t>Career/Workforce Readiness</t>
  </si>
  <si>
    <t>Teamwork-Communicaton</t>
  </si>
  <si>
    <t>Thriving</t>
  </si>
  <si>
    <t>Mindset</t>
  </si>
  <si>
    <t>Goals-YOSC (binary)</t>
  </si>
  <si>
    <t>Goals-YSOC (likert)</t>
  </si>
  <si>
    <t>Goals-(Thrive + Camp Fire items)</t>
  </si>
  <si>
    <t>Well-being</t>
  </si>
  <si>
    <t>Self-Esteem</t>
  </si>
  <si>
    <t>PYD-Arnold</t>
  </si>
  <si>
    <t>PYD overall</t>
  </si>
  <si>
    <t>Youth Development-National</t>
  </si>
  <si>
    <t>Goals</t>
  </si>
  <si>
    <t>Grit</t>
  </si>
  <si>
    <t>Ethics</t>
  </si>
  <si>
    <t>--</t>
  </si>
  <si>
    <t>Conscientiousness</t>
  </si>
  <si>
    <t>Self-Esteeem</t>
  </si>
  <si>
    <t>Communciation</t>
  </si>
  <si>
    <t>Connection</t>
  </si>
  <si>
    <t>Contribution</t>
  </si>
  <si>
    <t>Making Positive Choices</t>
  </si>
  <si>
    <t>no cutting or skipping school</t>
  </si>
  <si>
    <t>Appreciation of Cultural Diversity</t>
  </si>
  <si>
    <t>Understanding the Democratic Process</t>
  </si>
  <si>
    <t>Club has an HL Officer</t>
  </si>
  <si>
    <t>Water available at 4-H meetings and events</t>
  </si>
  <si>
    <t>Soda available at 4-H meetings and events</t>
  </si>
  <si>
    <t>Sugar-sweetened beverages available at 4-H meetings and events</t>
  </si>
  <si>
    <t>Feel they belong in their club</t>
  </si>
  <si>
    <t>Feel they are included in their club</t>
  </si>
  <si>
    <t>Recreation included in 4-H clubs and meetings</t>
  </si>
  <si>
    <t xml:space="preserve">Get 8 hours or sleep or more per night </t>
  </si>
  <si>
    <t>Positive Attitudes towards Sciences</t>
  </si>
  <si>
    <t>Interest in Science</t>
  </si>
  <si>
    <t>Hands-On</t>
  </si>
  <si>
    <t>Skills</t>
  </si>
  <si>
    <t>Confidence in Science</t>
  </si>
  <si>
    <t>Usefulness in Science</t>
  </si>
  <si>
    <t>Lack of Gender Bias</t>
  </si>
  <si>
    <t>Continuing Motivation</t>
  </si>
  <si>
    <t>Science Mindest</t>
  </si>
  <si>
    <t>Science Spark</t>
  </si>
  <si>
    <t>Compentence</t>
  </si>
  <si>
    <t>Caring</t>
  </si>
  <si>
    <t>Confidence</t>
  </si>
  <si>
    <t xml:space="preserve">Stress (lack of) </t>
  </si>
  <si>
    <t xml:space="preserve">Depression (lack of) </t>
  </si>
  <si>
    <t>Teamwork-Interpersonal</t>
  </si>
  <si>
    <t>Teamwork-Diverstiy</t>
  </si>
  <si>
    <t>Decision-Making-Career</t>
  </si>
  <si>
    <t>Decision-Making-College</t>
  </si>
  <si>
    <t>Character</t>
  </si>
  <si>
    <t>Grades 4-7*</t>
  </si>
  <si>
    <t xml:space="preserve">*These measures were not separated by grade until 2015. </t>
  </si>
  <si>
    <t>AA</t>
  </si>
  <si>
    <t xml:space="preserve">BA </t>
  </si>
  <si>
    <t>Post BA</t>
  </si>
  <si>
    <t xml:space="preserve">Goals and Ethics are standardized so we cannot do this by the scale; only item. </t>
  </si>
  <si>
    <t>4-H helps youth find, develop spark</t>
  </si>
  <si>
    <t>Youth have internal passion that fits with their life</t>
  </si>
  <si>
    <t>Physical Activity</t>
  </si>
  <si>
    <t>Safety/Risk Prevention</t>
  </si>
  <si>
    <t>Food Knowledge</t>
  </si>
  <si>
    <t>Social-Emotional</t>
  </si>
  <si>
    <t>Self-Efficacy</t>
  </si>
  <si>
    <t>Emotional Regualtion</t>
  </si>
  <si>
    <t>Self-Reliance &amp; Optimisim</t>
  </si>
  <si>
    <t>Lead a Team</t>
  </si>
  <si>
    <t>Communication</t>
  </si>
  <si>
    <t>Interpersonal -teamwork</t>
  </si>
  <si>
    <t>Diversity-teamwork</t>
  </si>
  <si>
    <t>Cultural Diversity</t>
  </si>
  <si>
    <t>Civic Responsibilty</t>
  </si>
  <si>
    <t>Empathy</t>
  </si>
  <si>
    <t>Food Choices (easy to make)</t>
  </si>
  <si>
    <t>Physical Activity (positive attitudes)</t>
  </si>
  <si>
    <t>Nutrition (learning and making healthy choices)</t>
  </si>
  <si>
    <t>Food Choices (making healthy choices)</t>
  </si>
  <si>
    <t>Food Choices (making safe choices)</t>
  </si>
  <si>
    <t>Effort in Academics</t>
  </si>
  <si>
    <t>Emotional Symptoms (lack of)</t>
  </si>
  <si>
    <t>Response Scale Points</t>
  </si>
  <si>
    <t>Agree-Strongly Agree</t>
  </si>
  <si>
    <t>Agree-Strongly Agree*</t>
  </si>
  <si>
    <t>Response Options represented in the percentages</t>
  </si>
  <si>
    <t>*Some of the items in this scale are on a different scale, but it is still a 4-point scale. For simplicity, it is repesented here as the "Agree-Strongly Agree" options</t>
  </si>
  <si>
    <t>Yes</t>
  </si>
  <si>
    <t>Usually-Always</t>
  </si>
  <si>
    <t>I agree</t>
  </si>
  <si>
    <t>0-7</t>
  </si>
  <si>
    <t>0-8</t>
  </si>
  <si>
    <t>True-Very True</t>
  </si>
  <si>
    <t>Application</t>
  </si>
  <si>
    <t>*Some of the items in this scale are on a different scale ("Usually-Always"), but it is still a 4-point scale. For simplicity, it is repesented here as the "Agree-Strongly Agree" options</t>
  </si>
  <si>
    <t>Definitely yes</t>
  </si>
  <si>
    <t>Mostly As, Mostly As and Bs</t>
  </si>
  <si>
    <t>0-5</t>
  </si>
  <si>
    <t>0 times</t>
  </si>
  <si>
    <t>Rarely-Some of the Time</t>
  </si>
  <si>
    <t>Mostly Like me-Very much like me</t>
  </si>
  <si>
    <t>various</t>
  </si>
  <si>
    <t>Mostly Agree-Agree-Strongly Agree</t>
  </si>
  <si>
    <t>Usually true-Very true</t>
  </si>
  <si>
    <t>Often-Always</t>
  </si>
  <si>
    <t>Eat fruit for a snack</t>
  </si>
  <si>
    <t>Eat vegetables for a snack</t>
  </si>
  <si>
    <t>Choose water instead of soda pop or Kool-Aid when I am thirsty</t>
  </si>
  <si>
    <t>Drink 1% or skim milk instead of 2% or whole milk</t>
  </si>
  <si>
    <t>Choose a small instead of a large order of French fries</t>
  </si>
  <si>
    <t>Eat smaller servings of high fat foods like French fries, chips, snack cakes, cookies, or ice cream</t>
  </si>
  <si>
    <t>Eat a low-fat snack like pretzels instead of chips</t>
  </si>
  <si>
    <t>Drink less soda pop</t>
  </si>
  <si>
    <t>Drink less Kool-Aid</t>
  </si>
  <si>
    <t>Not hard at all</t>
  </si>
  <si>
    <t>I do moderate physical activities like walking, helping around the house, raking leaves, or using the stairs</t>
  </si>
  <si>
    <t>I exercise 30-60 minutes every day</t>
  </si>
  <si>
    <t>Being active is fun</t>
  </si>
  <si>
    <t>Being active is good for me</t>
  </si>
  <si>
    <t>I learned the foods that I should eat every day</t>
  </si>
  <si>
    <t>I learned what makes up a balanced diet</t>
  </si>
  <si>
    <t>I learned why it is important for me to eat a healthy diet</t>
  </si>
  <si>
    <t>I learned how to make healthy food choices</t>
  </si>
  <si>
    <t>I eat more fruits and vegetables</t>
  </si>
  <si>
    <t>I eat more whole grains</t>
  </si>
  <si>
    <t>I eat less junk foods</t>
  </si>
  <si>
    <t>I drink more water</t>
  </si>
  <si>
    <t>I encourage my family to eat meals together</t>
  </si>
  <si>
    <t>When I cook food I am safe and careful</t>
  </si>
  <si>
    <t>If I am sick, I ask an adult before taking medicine</t>
  </si>
  <si>
    <t>I wear a helmet when I ride a bicycle</t>
  </si>
  <si>
    <t>I wear a helmet when I rollerblade or ride a skateboard</t>
  </si>
  <si>
    <t>I wear a helmet when riding an All-Terrain Vehicle</t>
  </si>
  <si>
    <t>I follow safety rules when using a firearm or bow</t>
  </si>
  <si>
    <t>I wear reflective clothing when walking after dark</t>
  </si>
  <si>
    <t>I use a pedestrian crossing when crossing the road</t>
  </si>
  <si>
    <t>I tell my friends what I think when they are going to do something unsafe</t>
  </si>
  <si>
    <t>I avoid using substances that could harm me</t>
  </si>
  <si>
    <t>I wear a seat belt when riding a car</t>
  </si>
  <si>
    <t>I avoid riding in cars with unsafe drivers</t>
  </si>
  <si>
    <r>
      <t xml:space="preserve">Physical </t>
    </r>
    <r>
      <rPr>
        <sz val="11"/>
        <color theme="1"/>
        <rFont val="Calibri"/>
        <family val="2"/>
        <scheme val="minor"/>
      </rPr>
      <t>acti</t>
    </r>
    <r>
      <rPr>
        <sz val="11"/>
        <color rgb="FF000000"/>
        <rFont val="Calibri"/>
        <family val="2"/>
        <scheme val="minor"/>
      </rPr>
      <t>vity will help me stay fit</t>
    </r>
  </si>
  <si>
    <t>Yes to at least 1 of the items in a set (3-4) about community contribution</t>
  </si>
  <si>
    <t>I know the foods that I should eat every day</t>
  </si>
  <si>
    <t>I know what makes up a balanced diet</t>
  </si>
  <si>
    <t>I know why it is important for me to eat a healthy diet</t>
  </si>
  <si>
    <t>I know how to make healthy food choices</t>
  </si>
  <si>
    <t>I know how many calories I need to eat each day</t>
  </si>
  <si>
    <t>I know the importance of fruits and vegetables in my diet</t>
  </si>
  <si>
    <t>I know the importance of whole grains in my diet</t>
  </si>
  <si>
    <t>I think about what foods my body needs during the day</t>
  </si>
  <si>
    <t>I make food choices based on what I know my body needs</t>
  </si>
  <si>
    <t>I make healthy food choices whenever I can</t>
  </si>
  <si>
    <t>I match my food intake to the number of calories I need to eat each day</t>
  </si>
  <si>
    <t>I drink less soda</t>
  </si>
  <si>
    <t>When I cook food, I am safe and careful</t>
  </si>
  <si>
    <t>My family eats at least one meal a day together</t>
  </si>
  <si>
    <t xml:space="preserve">During the past 7 days, on how many days were you physically active for a total of at least 60 minutes per day </t>
  </si>
  <si>
    <t>On an average school day, how many hours do you spend watching television?</t>
  </si>
  <si>
    <t>On an average school day, how many hours do you play video games, looking at a computer, smartphone, or tablet for something that is not for school?</t>
  </si>
  <si>
    <t>When you ride a bicycle how often do you wear a helmet?</t>
  </si>
  <si>
    <t>When you rollerblade or skateboard, how often do you wear a helmet?</t>
  </si>
  <si>
    <t>When you ride an All-Terrain Vehicle (ATV), how often do you wear a helmet?</t>
  </si>
  <si>
    <t>When you use a firearm, how often do you follow safety rules?</t>
  </si>
  <si>
    <t xml:space="preserve">How often do you wear a seatbelt when riding in a car? </t>
  </si>
  <si>
    <t>Have you ever ridden in a car driven by someone who had been drinking alcohol?</t>
  </si>
  <si>
    <t>No</t>
  </si>
  <si>
    <t>0-2 hours</t>
  </si>
  <si>
    <t>3 or more days</t>
  </si>
  <si>
    <t>Most-Always</t>
  </si>
  <si>
    <t>A little hard-Not hard at All</t>
  </si>
  <si>
    <t>Youth have external influences promoting their passion</t>
  </si>
  <si>
    <t>Almost Never-Never</t>
  </si>
  <si>
    <t>0-9</t>
  </si>
  <si>
    <t>Score of 6 or higher</t>
  </si>
  <si>
    <t xml:space="preserve">Year </t>
  </si>
  <si>
    <t>Year 2</t>
  </si>
  <si>
    <t>Year 3</t>
  </si>
  <si>
    <t>Year 4</t>
  </si>
  <si>
    <t>Year 5</t>
  </si>
  <si>
    <t>Year 6</t>
  </si>
  <si>
    <t>0,1,2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</si>
</sst>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0.0"/>
    <numFmt numFmtId="165" formatCode="####.0"/>
    <numFmt numFmtId="166" formatCode="0.0"/>
    <numFmt numFmtId="167" formatCode="###0.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</font>
    <font>
      <sz val="9"/>
      <color indexed="8"/>
      <name val="Arial"/>
    </font>
    <font>
      <sz val="9"/>
      <color indexed="60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06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0" fontId="3" fillId="0" borderId="0" xfId="0" applyFont="1" applyFill="1"/>
    <xf numFmtId="0" fontId="0" fillId="0" borderId="0" xfId="0" applyBorder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0" borderId="0" xfId="0" quotePrefix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quotePrefix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0" xfId="1"/>
    <xf numFmtId="164" fontId="5" fillId="0" borderId="0" xfId="1" applyNumberFormat="1" applyFont="1" applyBorder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left" vertical="top"/>
    </xf>
    <xf numFmtId="166" fontId="0" fillId="0" borderId="0" xfId="0" applyNumberFormat="1" applyFill="1" applyAlignment="1">
      <alignment horizontal="center"/>
    </xf>
    <xf numFmtId="164" fontId="5" fillId="0" borderId="0" xfId="3" applyNumberFormat="1" applyFont="1" applyBorder="1" applyAlignment="1">
      <alignment horizontal="right" vertical="center"/>
    </xf>
    <xf numFmtId="0" fontId="4" fillId="0" borderId="0" xfId="3" applyBorder="1"/>
    <xf numFmtId="164" fontId="5" fillId="0" borderId="0" xfId="2" applyNumberFormat="1" applyFont="1" applyBorder="1" applyAlignment="1">
      <alignment horizontal="right" vertical="center"/>
    </xf>
    <xf numFmtId="0" fontId="4" fillId="0" borderId="0" xfId="2" applyBorder="1"/>
    <xf numFmtId="165" fontId="5" fillId="0" borderId="0" xfId="2" applyNumberFormat="1" applyFont="1" applyBorder="1" applyAlignment="1">
      <alignment horizontal="right" vertical="center"/>
    </xf>
    <xf numFmtId="0" fontId="0" fillId="0" borderId="0" xfId="0" applyFill="1" applyBorder="1"/>
    <xf numFmtId="0" fontId="0" fillId="2" borderId="0" xfId="0" applyFill="1" applyAlignment="1">
      <alignment horizontal="center" vertical="center"/>
    </xf>
    <xf numFmtId="164" fontId="6" fillId="0" borderId="0" xfId="4" applyNumberFormat="1" applyFont="1" applyBorder="1" applyAlignment="1">
      <alignment horizontal="right" vertical="top"/>
    </xf>
    <xf numFmtId="0" fontId="4" fillId="0" borderId="0" xfId="4" applyBorder="1"/>
    <xf numFmtId="167" fontId="5" fillId="0" borderId="0" xfId="4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0" fillId="0" borderId="0" xfId="0" applyFont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164" fontId="7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/>
    <xf numFmtId="165" fontId="7" fillId="0" borderId="0" xfId="3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4" borderId="0" xfId="0" applyFont="1" applyFill="1"/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4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/>
    <xf numFmtId="0" fontId="0" fillId="4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4" borderId="0" xfId="0" applyFont="1" applyFill="1" applyAlignment="1">
      <alignment horizontal="center" vertical="center"/>
    </xf>
    <xf numFmtId="0" fontId="0" fillId="0" borderId="0" xfId="0" quotePrefix="1" applyFont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0" xfId="0" quotePrefix="1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quotePrefix="1" applyNumberFormat="1" applyAlignment="1">
      <alignment horizontal="center" vertical="center"/>
    </xf>
    <xf numFmtId="166" fontId="0" fillId="0" borderId="0" xfId="0" quotePrefix="1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6" fontId="9" fillId="0" borderId="0" xfId="0" quotePrefix="1" applyNumberFormat="1" applyFont="1" applyFill="1" applyAlignment="1">
      <alignment horizontal="center" vertical="center"/>
    </xf>
    <xf numFmtId="166" fontId="2" fillId="2" borderId="0" xfId="0" applyNumberFormat="1" applyFont="1" applyFill="1" applyAlignment="1">
      <alignment horizontal="center" vertical="center"/>
    </xf>
    <xf numFmtId="166" fontId="0" fillId="2" borderId="0" xfId="0" applyNumberFormat="1" applyFill="1"/>
    <xf numFmtId="166" fontId="0" fillId="0" borderId="0" xfId="0" applyNumberFormat="1"/>
    <xf numFmtId="166" fontId="0" fillId="0" borderId="0" xfId="0" applyNumberFormat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ill="1" applyBorder="1" applyAlignment="1">
      <alignment horizontal="center"/>
    </xf>
    <xf numFmtId="166" fontId="0" fillId="0" borderId="0" xfId="0" quotePrefix="1" applyNumberFormat="1" applyFill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top" wrapText="1"/>
    </xf>
    <xf numFmtId="165" fontId="5" fillId="0" borderId="0" xfId="3" applyNumberFormat="1" applyFont="1" applyFill="1" applyBorder="1" applyAlignment="1">
      <alignment horizontal="right" vertical="center"/>
    </xf>
    <xf numFmtId="0" fontId="4" fillId="0" borderId="0" xfId="3" applyFill="1" applyBorder="1"/>
    <xf numFmtId="0" fontId="0" fillId="0" borderId="0" xfId="0" applyFill="1" applyAlignment="1">
      <alignment horizontal="left" vertical="top"/>
    </xf>
    <xf numFmtId="166" fontId="9" fillId="0" borderId="0" xfId="0" applyNumberFormat="1" applyFont="1" applyFill="1" applyAlignment="1">
      <alignment horizontal="center" vertical="center"/>
    </xf>
    <xf numFmtId="164" fontId="5" fillId="0" borderId="0" xfId="2" applyNumberFormat="1" applyFont="1" applyFill="1" applyBorder="1" applyAlignment="1">
      <alignment horizontal="right" vertical="center"/>
    </xf>
    <xf numFmtId="0" fontId="4" fillId="0" borderId="0" xfId="2" applyFill="1" applyBorder="1"/>
    <xf numFmtId="166" fontId="0" fillId="0" borderId="0" xfId="0" quotePrefix="1" applyNumberFormat="1" applyFill="1" applyAlignment="1">
      <alignment horizontal="center" vertical="center"/>
    </xf>
  </cellXfs>
  <cellStyles count="5">
    <cellStyle name="Normal" xfId="0" builtinId="0"/>
    <cellStyle name="Normal_Citizenship-Leadership" xfId="4"/>
    <cellStyle name="Normal_Healthy Living" xfId="3"/>
    <cellStyle name="Normal_Thriving, Academics, Wellbeing" xfId="2"/>
    <cellStyle name="Normal_Workforce Readines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</xdr:row>
      <xdr:rowOff>85726</xdr:rowOff>
    </xdr:from>
    <xdr:to>
      <xdr:col>4</xdr:col>
      <xdr:colOff>142875</xdr:colOff>
      <xdr:row>16</xdr:row>
      <xdr:rowOff>142876</xdr:rowOff>
    </xdr:to>
    <xdr:sp macro="" textlink="">
      <xdr:nvSpPr>
        <xdr:cNvPr id="2" name="TextBox 1"/>
        <xdr:cNvSpPr txBox="1"/>
      </xdr:nvSpPr>
      <xdr:spPr>
        <a:xfrm>
          <a:off x="161925" y="657226"/>
          <a:ext cx="6353175" cy="2533650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docucment contains the percentages of youth that endorse various outcomes. The outcomes are separated by area:</a:t>
          </a:r>
        </a:p>
        <a:p>
          <a:pPr lvl="1"/>
          <a:r>
            <a:rPr lang="en-US" sz="1100" b="1"/>
            <a:t>Citizenship/Leadership</a:t>
          </a:r>
        </a:p>
        <a:p>
          <a:pPr lvl="1"/>
          <a:r>
            <a:rPr lang="en-US" sz="1100" b="1"/>
            <a:t>Healthy</a:t>
          </a:r>
          <a:r>
            <a:rPr lang="en-US" sz="1100" b="1" baseline="0"/>
            <a:t> Living</a:t>
          </a:r>
        </a:p>
        <a:p>
          <a:pPr lvl="1"/>
          <a:r>
            <a:rPr lang="en-US" sz="1100" b="1" baseline="0"/>
            <a:t>STEM</a:t>
          </a:r>
        </a:p>
        <a:p>
          <a:pPr lvl="1"/>
          <a:r>
            <a:rPr lang="en-US" sz="1100" b="1" baseline="0"/>
            <a:t>PYD</a:t>
          </a:r>
        </a:p>
        <a:p>
          <a:pPr lvl="1"/>
          <a:r>
            <a:rPr lang="en-US" sz="1100" b="1" baseline="0"/>
            <a:t>Thriving (sparks, mindset, goals), Academics, and Well-being</a:t>
          </a:r>
        </a:p>
        <a:p>
          <a:pPr lvl="1"/>
          <a:r>
            <a:rPr lang="en-US" sz="1100" b="1" baseline="0"/>
            <a:t>Workforce Readiness</a:t>
          </a:r>
        </a:p>
        <a:p>
          <a:endParaRPr lang="en-US" sz="1100" baseline="0"/>
        </a:p>
        <a:p>
          <a:r>
            <a:rPr lang="en-US" sz="1100" baseline="0"/>
            <a:t>The percent shown is the % of youth that responded "agree" or "strongly agree" to the items. In some cases this may be the % of youth that responded "usually" or "always". </a:t>
          </a:r>
        </a:p>
        <a:p>
          <a:endParaRPr lang="en-US" sz="1100" baseline="0"/>
        </a:p>
        <a:p>
          <a:r>
            <a:rPr lang="en-US" sz="1100" baseline="0"/>
            <a:t>Some scales/items have response options that are different, such as "yes/no" or "easy/hard". These deviations are marked.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27" sqref="B27"/>
    </sheetView>
  </sheetViews>
  <sheetFormatPr defaultRowHeight="15" x14ac:dyDescent="0.25"/>
  <cols>
    <col min="1" max="1" width="68.14062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F5" sqref="F5:G12"/>
    </sheetView>
  </sheetViews>
  <sheetFormatPr defaultRowHeight="15" x14ac:dyDescent="0.25"/>
  <cols>
    <col min="1" max="1" width="37.140625" customWidth="1"/>
    <col min="2" max="2" width="22.42578125" style="3" customWidth="1"/>
    <col min="3" max="3" width="29.5703125" customWidth="1"/>
    <col min="15" max="15" width="12.7109375" customWidth="1"/>
  </cols>
  <sheetData>
    <row r="1" spans="1:16" x14ac:dyDescent="0.25">
      <c r="A1" s="57"/>
      <c r="B1" s="96" t="s">
        <v>98</v>
      </c>
      <c r="C1" s="95" t="s">
        <v>101</v>
      </c>
      <c r="D1" s="56" t="s">
        <v>190</v>
      </c>
      <c r="E1" s="56" t="s">
        <v>191</v>
      </c>
      <c r="F1" s="56" t="s">
        <v>192</v>
      </c>
      <c r="G1" s="56" t="s">
        <v>193</v>
      </c>
      <c r="H1" s="56" t="s">
        <v>194</v>
      </c>
      <c r="I1" s="56" t="s">
        <v>195</v>
      </c>
    </row>
    <row r="2" spans="1:16" x14ac:dyDescent="0.25">
      <c r="A2" s="57"/>
      <c r="B2" s="96"/>
      <c r="C2" s="95"/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</row>
    <row r="3" spans="1:16" s="1" customFormat="1" x14ac:dyDescent="0.25">
      <c r="A3" s="5" t="s">
        <v>0</v>
      </c>
      <c r="B3" s="11"/>
      <c r="C3" s="5"/>
      <c r="D3" s="9"/>
    </row>
    <row r="4" spans="1:16" x14ac:dyDescent="0.25">
      <c r="A4" s="6" t="s">
        <v>1</v>
      </c>
      <c r="B4" s="35"/>
      <c r="C4" s="6"/>
      <c r="D4" s="10"/>
      <c r="E4" s="10"/>
      <c r="F4" s="10"/>
      <c r="G4" s="10"/>
      <c r="H4" s="10"/>
    </row>
    <row r="5" spans="1:16" x14ac:dyDescent="0.25">
      <c r="A5" s="2" t="s">
        <v>39</v>
      </c>
      <c r="B5" s="16">
        <v>4</v>
      </c>
      <c r="C5" s="37" t="s">
        <v>99</v>
      </c>
      <c r="D5" s="10" t="s">
        <v>31</v>
      </c>
      <c r="E5" s="73"/>
      <c r="F5" s="73"/>
      <c r="G5" s="73"/>
      <c r="H5" s="73">
        <f>48.3+46.6</f>
        <v>94.9</v>
      </c>
      <c r="I5" s="73"/>
    </row>
    <row r="6" spans="1:16" x14ac:dyDescent="0.25">
      <c r="A6" s="2" t="s">
        <v>2</v>
      </c>
      <c r="B6" s="16">
        <v>4</v>
      </c>
      <c r="C6" s="37" t="s">
        <v>100</v>
      </c>
      <c r="D6" s="10" t="s">
        <v>31</v>
      </c>
      <c r="E6" s="73"/>
      <c r="F6" s="73"/>
      <c r="G6" s="73"/>
      <c r="H6" s="73">
        <v>90.9</v>
      </c>
      <c r="I6" s="73"/>
    </row>
    <row r="7" spans="1:16" x14ac:dyDescent="0.25">
      <c r="A7" s="2" t="s">
        <v>40</v>
      </c>
      <c r="B7" s="16">
        <v>4</v>
      </c>
      <c r="C7" s="37" t="s">
        <v>99</v>
      </c>
      <c r="D7" s="10" t="s">
        <v>31</v>
      </c>
      <c r="E7" s="73"/>
      <c r="F7" s="73"/>
      <c r="G7" s="73"/>
      <c r="H7" s="73">
        <v>94.3</v>
      </c>
      <c r="I7" s="73"/>
    </row>
    <row r="8" spans="1:16" x14ac:dyDescent="0.25">
      <c r="A8" s="6" t="s">
        <v>4</v>
      </c>
      <c r="B8" s="35"/>
      <c r="C8" s="38"/>
      <c r="D8" s="10"/>
      <c r="E8" s="74"/>
      <c r="F8" s="74"/>
      <c r="G8" s="74"/>
      <c r="H8" s="74"/>
      <c r="I8" s="83"/>
    </row>
    <row r="9" spans="1:16" x14ac:dyDescent="0.25">
      <c r="A9" s="2" t="s">
        <v>39</v>
      </c>
      <c r="B9" s="16">
        <v>4</v>
      </c>
      <c r="C9" s="37" t="s">
        <v>99</v>
      </c>
      <c r="D9" s="10" t="s">
        <v>31</v>
      </c>
      <c r="E9" s="73"/>
      <c r="F9" s="73"/>
      <c r="G9" s="73"/>
      <c r="H9" s="73">
        <v>88</v>
      </c>
      <c r="I9" s="73"/>
    </row>
    <row r="10" spans="1:16" x14ac:dyDescent="0.25">
      <c r="A10" s="2" t="s">
        <v>2</v>
      </c>
      <c r="B10" s="16">
        <v>4</v>
      </c>
      <c r="C10" s="37" t="s">
        <v>100</v>
      </c>
      <c r="D10" s="10" t="s">
        <v>31</v>
      </c>
      <c r="E10" s="73"/>
      <c r="F10" s="73"/>
      <c r="G10" s="73"/>
      <c r="H10" s="73">
        <v>88.9</v>
      </c>
      <c r="I10" s="73"/>
    </row>
    <row r="11" spans="1:16" x14ac:dyDescent="0.25">
      <c r="A11" s="2" t="s">
        <v>40</v>
      </c>
      <c r="B11" s="16">
        <v>4</v>
      </c>
      <c r="C11" s="37" t="s">
        <v>99</v>
      </c>
      <c r="D11" s="10" t="s">
        <v>31</v>
      </c>
      <c r="E11" s="73"/>
      <c r="F11" s="73"/>
      <c r="G11" s="73"/>
      <c r="H11" s="73">
        <v>89.9</v>
      </c>
      <c r="I11" s="73"/>
    </row>
    <row r="12" spans="1:16" x14ac:dyDescent="0.25">
      <c r="A12" s="2" t="s">
        <v>3</v>
      </c>
      <c r="B12" s="16">
        <v>4</v>
      </c>
      <c r="C12" s="37" t="s">
        <v>99</v>
      </c>
      <c r="D12" s="10" t="s">
        <v>31</v>
      </c>
      <c r="E12" s="73"/>
      <c r="F12" s="73"/>
      <c r="G12" s="73"/>
      <c r="H12" s="73">
        <v>76</v>
      </c>
      <c r="I12" s="73"/>
    </row>
    <row r="13" spans="1:16" x14ac:dyDescent="0.25">
      <c r="L13" s="7"/>
      <c r="M13" s="7"/>
      <c r="N13" s="7"/>
      <c r="O13" s="7"/>
      <c r="P13" s="7"/>
    </row>
    <row r="14" spans="1:16" x14ac:dyDescent="0.25">
      <c r="L14" s="7"/>
      <c r="M14" s="32"/>
      <c r="N14" s="33"/>
      <c r="O14" s="34"/>
      <c r="P14" s="33"/>
    </row>
    <row r="15" spans="1:16" ht="47.25" customHeight="1" x14ac:dyDescent="0.25">
      <c r="A15" s="97" t="s">
        <v>102</v>
      </c>
      <c r="B15" s="97"/>
      <c r="C15" s="36"/>
      <c r="L15" s="7"/>
      <c r="M15" s="32"/>
      <c r="N15" s="33"/>
      <c r="O15" s="34"/>
      <c r="P15" s="33"/>
    </row>
    <row r="16" spans="1:16" x14ac:dyDescent="0.25">
      <c r="L16" s="7"/>
      <c r="M16" s="32"/>
      <c r="N16" s="33"/>
      <c r="O16" s="34"/>
      <c r="P16" s="33"/>
    </row>
    <row r="17" spans="12:16" x14ac:dyDescent="0.25">
      <c r="L17" s="7"/>
      <c r="M17" s="32"/>
      <c r="N17" s="33"/>
      <c r="O17" s="34"/>
      <c r="P17" s="33"/>
    </row>
    <row r="18" spans="12:16" x14ac:dyDescent="0.25">
      <c r="L18" s="7"/>
      <c r="M18" s="32"/>
      <c r="N18" s="33"/>
      <c r="O18" s="34"/>
      <c r="P18" s="33"/>
    </row>
    <row r="19" spans="12:16" x14ac:dyDescent="0.25">
      <c r="L19" s="7"/>
      <c r="M19" s="32"/>
      <c r="N19" s="33"/>
      <c r="O19" s="34"/>
      <c r="P19" s="33"/>
    </row>
    <row r="20" spans="12:16" x14ac:dyDescent="0.25">
      <c r="L20" s="7"/>
      <c r="M20" s="32"/>
      <c r="N20" s="33"/>
      <c r="O20" s="34"/>
      <c r="P20" s="33"/>
    </row>
    <row r="21" spans="12:16" x14ac:dyDescent="0.25">
      <c r="L21" s="7"/>
      <c r="M21" s="32"/>
      <c r="N21" s="33"/>
      <c r="O21" s="34"/>
      <c r="P21" s="33"/>
    </row>
    <row r="22" spans="12:16" x14ac:dyDescent="0.25">
      <c r="L22" s="7"/>
      <c r="M22" s="32"/>
      <c r="N22" s="33"/>
      <c r="O22" s="34"/>
      <c r="P22" s="33"/>
    </row>
  </sheetData>
  <mergeCells count="3">
    <mergeCell ref="C1:C2"/>
    <mergeCell ref="B1:B2"/>
    <mergeCell ref="A15:B1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C30" sqref="C30"/>
    </sheetView>
  </sheetViews>
  <sheetFormatPr defaultRowHeight="15" x14ac:dyDescent="0.25"/>
  <cols>
    <col min="1" max="1" width="60" customWidth="1"/>
    <col min="2" max="2" width="27.28515625" customWidth="1"/>
    <col min="3" max="3" width="29.85546875" customWidth="1"/>
    <col min="4" max="7" width="9.140625" style="3"/>
    <col min="8" max="8" width="9.140625" style="3" customWidth="1"/>
    <col min="9" max="9" width="10.140625" customWidth="1"/>
    <col min="10" max="10" width="3.42578125" customWidth="1"/>
  </cols>
  <sheetData>
    <row r="1" spans="1:18" x14ac:dyDescent="0.25">
      <c r="A1" s="57"/>
      <c r="B1" s="96" t="s">
        <v>98</v>
      </c>
      <c r="C1" s="95" t="s">
        <v>101</v>
      </c>
      <c r="D1" s="94" t="s">
        <v>190</v>
      </c>
      <c r="E1" s="94" t="s">
        <v>191</v>
      </c>
      <c r="F1" s="94" t="s">
        <v>192</v>
      </c>
      <c r="G1" s="94" t="s">
        <v>193</v>
      </c>
      <c r="H1" s="94" t="s">
        <v>194</v>
      </c>
      <c r="I1" s="94" t="s">
        <v>195</v>
      </c>
      <c r="J1" s="4"/>
    </row>
    <row r="2" spans="1:18" x14ac:dyDescent="0.25">
      <c r="A2" s="57"/>
      <c r="B2" s="96"/>
      <c r="C2" s="95"/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4"/>
    </row>
    <row r="3" spans="1:18" x14ac:dyDescent="0.25">
      <c r="A3" s="5" t="s">
        <v>5</v>
      </c>
      <c r="B3" s="5"/>
      <c r="C3" s="5"/>
      <c r="D3" s="9"/>
      <c r="E3" s="9"/>
      <c r="F3" s="9"/>
      <c r="G3" s="9"/>
      <c r="H3" s="9"/>
      <c r="I3" s="8"/>
      <c r="J3" s="30"/>
      <c r="K3" s="2"/>
      <c r="L3" s="2"/>
    </row>
    <row r="4" spans="1:18" x14ac:dyDescent="0.25">
      <c r="A4" s="2" t="s">
        <v>8</v>
      </c>
      <c r="B4" s="16">
        <v>5</v>
      </c>
      <c r="C4" s="37" t="s">
        <v>99</v>
      </c>
      <c r="D4" s="74"/>
      <c r="E4" s="74"/>
      <c r="F4" s="74"/>
      <c r="G4" s="24"/>
      <c r="H4" s="24">
        <v>73.5</v>
      </c>
      <c r="I4" s="84"/>
      <c r="J4" s="7"/>
    </row>
    <row r="5" spans="1:18" x14ac:dyDescent="0.25">
      <c r="A5" s="2" t="s">
        <v>9</v>
      </c>
      <c r="B5" s="16">
        <v>5</v>
      </c>
      <c r="C5" s="37" t="s">
        <v>99</v>
      </c>
      <c r="D5" s="74"/>
      <c r="E5" s="74"/>
      <c r="F5" s="74"/>
      <c r="G5" s="74"/>
      <c r="H5" s="24">
        <v>73.599999999999994</v>
      </c>
      <c r="I5" s="84"/>
      <c r="J5" s="7"/>
    </row>
    <row r="6" spans="1:18" x14ac:dyDescent="0.25">
      <c r="A6" s="2" t="s">
        <v>41</v>
      </c>
      <c r="B6" s="16">
        <v>3</v>
      </c>
      <c r="C6" s="2" t="s">
        <v>103</v>
      </c>
      <c r="D6" s="74"/>
      <c r="E6" s="74"/>
      <c r="F6" s="74"/>
      <c r="G6" s="24"/>
      <c r="H6" s="24">
        <v>65.900000000000006</v>
      </c>
      <c r="I6" s="84"/>
      <c r="J6" s="7"/>
      <c r="P6" s="7"/>
      <c r="Q6" s="7"/>
      <c r="R6" s="7"/>
    </row>
    <row r="7" spans="1:18" x14ac:dyDescent="0.25">
      <c r="A7" s="2" t="s">
        <v>42</v>
      </c>
      <c r="B7" s="16">
        <v>5</v>
      </c>
      <c r="C7" s="37" t="s">
        <v>99</v>
      </c>
      <c r="D7" s="74"/>
      <c r="E7" s="74"/>
      <c r="F7" s="74"/>
      <c r="G7" s="24"/>
      <c r="H7" s="24">
        <v>77.2</v>
      </c>
      <c r="I7" s="85"/>
      <c r="J7" s="30"/>
      <c r="P7" s="7"/>
      <c r="Q7" s="25"/>
      <c r="R7" s="26"/>
    </row>
    <row r="8" spans="1:18" x14ac:dyDescent="0.25">
      <c r="A8" s="2" t="s">
        <v>43</v>
      </c>
      <c r="B8" s="16">
        <v>5</v>
      </c>
      <c r="C8" s="37" t="s">
        <v>99</v>
      </c>
      <c r="D8" s="74"/>
      <c r="E8" s="74"/>
      <c r="F8" s="74"/>
      <c r="G8" s="24"/>
      <c r="H8" s="24">
        <v>7.6</v>
      </c>
      <c r="I8" s="85"/>
      <c r="J8" s="30"/>
      <c r="P8" s="7"/>
      <c r="Q8" s="25"/>
      <c r="R8" s="26"/>
    </row>
    <row r="9" spans="1:18" x14ac:dyDescent="0.25">
      <c r="A9" s="2" t="s">
        <v>44</v>
      </c>
      <c r="B9" s="16">
        <v>5</v>
      </c>
      <c r="C9" s="37" t="s">
        <v>99</v>
      </c>
      <c r="D9" s="74"/>
      <c r="E9" s="74"/>
      <c r="F9" s="74"/>
      <c r="G9" s="74"/>
      <c r="H9" s="88">
        <v>22.2</v>
      </c>
      <c r="I9" s="85"/>
      <c r="J9" s="30"/>
      <c r="K9" s="12"/>
    </row>
    <row r="10" spans="1:18" x14ac:dyDescent="0.25">
      <c r="A10" s="2" t="s">
        <v>45</v>
      </c>
      <c r="B10" s="16">
        <v>5</v>
      </c>
      <c r="C10" s="37" t="s">
        <v>99</v>
      </c>
      <c r="D10" s="74"/>
      <c r="E10" s="74"/>
      <c r="F10" s="74"/>
      <c r="G10" s="24"/>
      <c r="H10" s="24">
        <v>87.2</v>
      </c>
      <c r="I10" s="84"/>
      <c r="J10" s="7"/>
      <c r="K10" s="2"/>
    </row>
    <row r="11" spans="1:18" x14ac:dyDescent="0.25">
      <c r="A11" s="2" t="s">
        <v>46</v>
      </c>
      <c r="B11" s="16">
        <v>5</v>
      </c>
      <c r="C11" s="37" t="s">
        <v>99</v>
      </c>
      <c r="D11" s="74"/>
      <c r="E11" s="74"/>
      <c r="F11" s="74"/>
      <c r="G11" s="24"/>
      <c r="H11" s="24">
        <v>89.3</v>
      </c>
      <c r="I11" s="85"/>
      <c r="J11" s="30"/>
      <c r="K11" s="2"/>
    </row>
    <row r="12" spans="1:18" x14ac:dyDescent="0.25">
      <c r="A12" s="2" t="s">
        <v>10</v>
      </c>
      <c r="B12" s="16">
        <v>5</v>
      </c>
      <c r="C12" s="37" t="s">
        <v>99</v>
      </c>
      <c r="D12" s="74"/>
      <c r="E12" s="74"/>
      <c r="F12" s="74"/>
      <c r="G12" s="24"/>
      <c r="H12" s="24">
        <v>33.1</v>
      </c>
      <c r="I12" s="85"/>
      <c r="J12" s="30"/>
      <c r="K12" s="2"/>
    </row>
    <row r="13" spans="1:18" x14ac:dyDescent="0.25">
      <c r="A13" s="2" t="s">
        <v>47</v>
      </c>
      <c r="B13" s="16">
        <v>5</v>
      </c>
      <c r="C13" s="37" t="s">
        <v>99</v>
      </c>
      <c r="D13" s="74"/>
      <c r="E13" s="74"/>
      <c r="F13" s="74"/>
      <c r="G13" s="24"/>
      <c r="H13" s="24">
        <v>75.599999999999994</v>
      </c>
      <c r="I13" s="85"/>
      <c r="J13" s="30"/>
      <c r="K13" s="2"/>
    </row>
    <row r="14" spans="1:18" x14ac:dyDescent="0.25">
      <c r="A14" s="2" t="s">
        <v>48</v>
      </c>
      <c r="B14" s="16">
        <v>5</v>
      </c>
      <c r="C14" s="37" t="s">
        <v>99</v>
      </c>
      <c r="D14" s="74"/>
      <c r="E14" s="74"/>
      <c r="F14" s="74"/>
      <c r="G14" s="24"/>
      <c r="H14" s="24">
        <v>74.3</v>
      </c>
      <c r="I14" s="85"/>
      <c r="J14" s="30"/>
      <c r="K14" s="2"/>
    </row>
    <row r="15" spans="1:18" x14ac:dyDescent="0.25">
      <c r="A15" s="6" t="s">
        <v>1</v>
      </c>
      <c r="B15" s="6"/>
      <c r="C15" s="6"/>
      <c r="D15" s="74"/>
      <c r="E15" s="73"/>
      <c r="F15" s="73"/>
      <c r="G15" s="73"/>
      <c r="H15" s="73"/>
      <c r="I15" s="86"/>
      <c r="J15" s="7"/>
    </row>
    <row r="16" spans="1:18" x14ac:dyDescent="0.25">
      <c r="A16" s="2" t="s">
        <v>91</v>
      </c>
      <c r="B16" s="16">
        <v>3</v>
      </c>
      <c r="C16" s="37" t="s">
        <v>185</v>
      </c>
      <c r="D16" s="88"/>
      <c r="E16" s="24"/>
      <c r="F16" s="24"/>
      <c r="G16" s="24"/>
      <c r="H16" s="24">
        <v>96.3</v>
      </c>
      <c r="I16" s="85"/>
      <c r="J16" s="7"/>
      <c r="M16" s="7"/>
      <c r="N16" s="7"/>
      <c r="O16" s="7"/>
    </row>
    <row r="17" spans="1:15" x14ac:dyDescent="0.25">
      <c r="A17" s="2" t="s">
        <v>77</v>
      </c>
      <c r="B17" s="16">
        <v>4</v>
      </c>
      <c r="C17" s="37" t="s">
        <v>104</v>
      </c>
      <c r="D17" s="88"/>
      <c r="E17" s="24"/>
      <c r="F17" s="24"/>
      <c r="G17" s="73"/>
      <c r="H17" s="73">
        <v>79.5</v>
      </c>
      <c r="I17" s="85"/>
      <c r="J17" s="7"/>
      <c r="M17" s="7"/>
      <c r="N17" s="25"/>
      <c r="O17" s="26"/>
    </row>
    <row r="18" spans="1:15" x14ac:dyDescent="0.25">
      <c r="A18" s="2" t="s">
        <v>92</v>
      </c>
      <c r="B18" s="16">
        <v>3</v>
      </c>
      <c r="C18" s="37" t="s">
        <v>105</v>
      </c>
      <c r="D18" s="88"/>
      <c r="E18" s="24"/>
      <c r="F18" s="24"/>
      <c r="G18" s="24"/>
      <c r="H18" s="24">
        <v>88.5</v>
      </c>
      <c r="I18" s="85"/>
      <c r="J18" s="30"/>
      <c r="K18" s="2"/>
      <c r="L18" s="2"/>
      <c r="M18" s="7"/>
      <c r="N18" s="25"/>
      <c r="O18" s="26"/>
    </row>
    <row r="19" spans="1:15" x14ac:dyDescent="0.25">
      <c r="A19" s="2" t="s">
        <v>93</v>
      </c>
      <c r="B19" s="16">
        <v>4</v>
      </c>
      <c r="C19" s="37" t="s">
        <v>99</v>
      </c>
      <c r="D19" s="74"/>
      <c r="E19" s="73"/>
      <c r="F19" s="73"/>
      <c r="G19" s="73"/>
      <c r="H19" s="73">
        <v>85.5</v>
      </c>
      <c r="I19" s="85"/>
      <c r="J19" s="7"/>
      <c r="M19" s="7"/>
      <c r="N19" s="25"/>
      <c r="O19" s="26"/>
    </row>
    <row r="20" spans="1:15" s="2" customFormat="1" ht="14.25" customHeight="1" x14ac:dyDescent="0.25">
      <c r="A20" s="2" t="s">
        <v>78</v>
      </c>
      <c r="B20" s="16">
        <v>4</v>
      </c>
      <c r="C20" s="37" t="s">
        <v>99</v>
      </c>
      <c r="D20" s="88"/>
      <c r="E20" s="24"/>
      <c r="F20" s="24"/>
      <c r="G20" s="24"/>
      <c r="H20" s="24">
        <v>89</v>
      </c>
      <c r="I20" s="85"/>
      <c r="J20" s="30"/>
      <c r="M20" s="30"/>
      <c r="N20" s="99"/>
      <c r="O20" s="100"/>
    </row>
    <row r="21" spans="1:15" x14ac:dyDescent="0.25">
      <c r="A21" s="6" t="s">
        <v>4</v>
      </c>
      <c r="B21" s="6"/>
      <c r="C21" s="6"/>
      <c r="D21" s="74"/>
      <c r="E21" s="73"/>
      <c r="F21" s="73"/>
      <c r="G21" s="73"/>
      <c r="H21" s="73"/>
      <c r="I21" s="86"/>
      <c r="J21" s="7"/>
      <c r="M21" s="7"/>
      <c r="N21" s="25"/>
      <c r="O21" s="26"/>
    </row>
    <row r="22" spans="1:15" x14ac:dyDescent="0.25">
      <c r="A22" s="2" t="s">
        <v>79</v>
      </c>
      <c r="B22" s="16">
        <v>4</v>
      </c>
      <c r="C22" s="37" t="s">
        <v>99</v>
      </c>
      <c r="D22" s="74"/>
      <c r="E22" s="73"/>
      <c r="F22" s="73"/>
      <c r="G22" s="73"/>
      <c r="H22" s="73">
        <v>91.2</v>
      </c>
      <c r="I22" s="85"/>
      <c r="J22" s="7"/>
      <c r="M22" s="7"/>
      <c r="N22" s="25"/>
      <c r="O22" s="26"/>
    </row>
    <row r="23" spans="1:15" x14ac:dyDescent="0.25">
      <c r="A23" s="2" t="s">
        <v>94</v>
      </c>
      <c r="B23" s="16">
        <v>4</v>
      </c>
      <c r="C23" s="37" t="s">
        <v>99</v>
      </c>
      <c r="D23" s="74"/>
      <c r="E23" s="73"/>
      <c r="F23" s="73"/>
      <c r="G23" s="73"/>
      <c r="H23" s="73">
        <v>56</v>
      </c>
      <c r="I23" s="85"/>
      <c r="J23" s="7"/>
      <c r="M23" s="7"/>
      <c r="N23" s="7"/>
      <c r="O23" s="7"/>
    </row>
    <row r="24" spans="1:15" x14ac:dyDescent="0.25">
      <c r="A24" s="2" t="s">
        <v>95</v>
      </c>
      <c r="B24" s="16">
        <v>4</v>
      </c>
      <c r="C24" s="37" t="s">
        <v>99</v>
      </c>
      <c r="D24" s="74"/>
      <c r="E24" s="73"/>
      <c r="F24" s="73"/>
      <c r="G24" s="73"/>
      <c r="H24" s="73">
        <v>68.5</v>
      </c>
      <c r="I24" s="85"/>
      <c r="J24" s="7"/>
    </row>
    <row r="25" spans="1:15" x14ac:dyDescent="0.25">
      <c r="A25" s="2" t="s">
        <v>78</v>
      </c>
      <c r="B25" s="16">
        <v>4</v>
      </c>
      <c r="C25" s="37" t="s">
        <v>99</v>
      </c>
      <c r="D25" s="74"/>
      <c r="E25" s="73"/>
      <c r="F25" s="73"/>
      <c r="G25" s="73"/>
      <c r="H25" s="73">
        <v>86.8</v>
      </c>
      <c r="I25" s="85"/>
      <c r="J25" s="7"/>
    </row>
    <row r="26" spans="1:15" x14ac:dyDescent="0.25">
      <c r="A26" s="2" t="s">
        <v>6</v>
      </c>
      <c r="B26" s="18" t="s">
        <v>106</v>
      </c>
      <c r="C26" s="37" t="s">
        <v>196</v>
      </c>
      <c r="D26" s="74"/>
      <c r="E26" s="73"/>
      <c r="F26" s="24"/>
      <c r="G26" s="73"/>
      <c r="H26" s="73">
        <v>87.8</v>
      </c>
      <c r="I26" s="85"/>
      <c r="J26" s="7"/>
    </row>
    <row r="27" spans="1:15" x14ac:dyDescent="0.25">
      <c r="A27" s="2" t="s">
        <v>7</v>
      </c>
      <c r="B27" s="18" t="s">
        <v>107</v>
      </c>
      <c r="C27" s="37" t="s">
        <v>196</v>
      </c>
      <c r="D27" s="74"/>
      <c r="E27" s="73"/>
      <c r="F27" s="24"/>
      <c r="G27" s="73"/>
      <c r="H27" s="73">
        <v>73.5</v>
      </c>
      <c r="I27" s="85"/>
      <c r="J27" s="7"/>
    </row>
  </sheetData>
  <mergeCells count="2"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workbookViewId="0">
      <selection activeCell="G5" sqref="G5:G74"/>
    </sheetView>
  </sheetViews>
  <sheetFormatPr defaultRowHeight="15" x14ac:dyDescent="0.25"/>
  <cols>
    <col min="1" max="1" width="60" style="63" customWidth="1"/>
    <col min="2" max="2" width="27.28515625" style="40" customWidth="1"/>
    <col min="3" max="3" width="29.85546875" style="40" customWidth="1"/>
    <col min="4" max="4" width="9.140625" style="92"/>
    <col min="5" max="7" width="9.140625" style="44"/>
    <col min="8" max="8" width="9.140625" style="44" customWidth="1"/>
    <col min="9" max="9" width="10.140625" style="40" customWidth="1"/>
    <col min="10" max="10" width="3.42578125" style="40" customWidth="1"/>
    <col min="11" max="16384" width="9.140625" style="40"/>
  </cols>
  <sheetData>
    <row r="1" spans="1:15" x14ac:dyDescent="0.25">
      <c r="A1" s="60"/>
      <c r="B1" s="96" t="s">
        <v>98</v>
      </c>
      <c r="C1" s="95" t="s">
        <v>101</v>
      </c>
      <c r="D1" s="94" t="s">
        <v>190</v>
      </c>
      <c r="E1" s="94" t="s">
        <v>191</v>
      </c>
      <c r="F1" s="94" t="s">
        <v>192</v>
      </c>
      <c r="G1" s="94" t="s">
        <v>193</v>
      </c>
      <c r="H1" s="94" t="s">
        <v>194</v>
      </c>
      <c r="I1" s="94" t="s">
        <v>195</v>
      </c>
      <c r="J1" s="56"/>
      <c r="K1" s="55"/>
      <c r="L1" s="55"/>
    </row>
    <row r="2" spans="1:15" x14ac:dyDescent="0.25">
      <c r="A2" s="60"/>
      <c r="B2" s="96"/>
      <c r="C2" s="95"/>
      <c r="D2" s="71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56"/>
      <c r="K2" s="55"/>
      <c r="L2" s="55"/>
    </row>
    <row r="3" spans="1:15" x14ac:dyDescent="0.25">
      <c r="A3" s="61" t="s">
        <v>5</v>
      </c>
      <c r="B3" s="5"/>
      <c r="C3" s="5"/>
      <c r="D3" s="91"/>
      <c r="E3" s="41"/>
      <c r="F3" s="41"/>
      <c r="G3" s="41"/>
      <c r="H3" s="41"/>
      <c r="I3" s="42"/>
      <c r="J3" s="42"/>
      <c r="K3" s="43"/>
      <c r="L3" s="43"/>
    </row>
    <row r="4" spans="1:15" x14ac:dyDescent="0.25">
      <c r="A4" s="62" t="s">
        <v>1</v>
      </c>
      <c r="B4" s="6"/>
      <c r="C4" s="6"/>
      <c r="D4" s="72"/>
      <c r="I4" s="45"/>
      <c r="J4" s="45"/>
    </row>
    <row r="5" spans="1:15" s="47" customFormat="1" x14ac:dyDescent="0.25">
      <c r="A5" s="53" t="s">
        <v>121</v>
      </c>
      <c r="B5" s="51">
        <v>3</v>
      </c>
      <c r="C5" s="52" t="s">
        <v>130</v>
      </c>
      <c r="D5" s="90" t="s">
        <v>31</v>
      </c>
      <c r="E5" s="51"/>
      <c r="F5" s="51"/>
      <c r="G5" s="46"/>
      <c r="H5" s="89">
        <v>89.9</v>
      </c>
      <c r="I5" s="89"/>
    </row>
    <row r="6" spans="1:15" s="47" customFormat="1" x14ac:dyDescent="0.25">
      <c r="A6" s="53" t="s">
        <v>122</v>
      </c>
      <c r="B6" s="51">
        <v>3</v>
      </c>
      <c r="C6" s="52" t="s">
        <v>130</v>
      </c>
      <c r="D6" s="90" t="s">
        <v>31</v>
      </c>
      <c r="E6" s="51"/>
      <c r="F6" s="51"/>
      <c r="G6" s="46"/>
      <c r="H6" s="89">
        <v>61.2</v>
      </c>
      <c r="I6" s="89"/>
      <c r="N6" s="48"/>
      <c r="O6" s="49"/>
    </row>
    <row r="7" spans="1:15" s="47" customFormat="1" x14ac:dyDescent="0.25">
      <c r="A7" s="53" t="s">
        <v>123</v>
      </c>
      <c r="B7" s="51">
        <v>3</v>
      </c>
      <c r="C7" s="52" t="s">
        <v>130</v>
      </c>
      <c r="D7" s="90" t="s">
        <v>31</v>
      </c>
      <c r="E7" s="51"/>
      <c r="F7" s="51"/>
      <c r="G7" s="46"/>
      <c r="H7" s="89">
        <v>77.599999999999994</v>
      </c>
      <c r="I7" s="89"/>
      <c r="N7" s="48"/>
      <c r="O7" s="49"/>
    </row>
    <row r="8" spans="1:15" s="47" customFormat="1" x14ac:dyDescent="0.25">
      <c r="A8" s="53" t="s">
        <v>124</v>
      </c>
      <c r="B8" s="51">
        <v>3</v>
      </c>
      <c r="C8" s="52" t="s">
        <v>130</v>
      </c>
      <c r="D8" s="90" t="s">
        <v>31</v>
      </c>
      <c r="E8" s="51"/>
      <c r="F8" s="51"/>
      <c r="G8" s="46"/>
      <c r="H8" s="89">
        <v>60.6</v>
      </c>
      <c r="I8" s="89"/>
      <c r="N8" s="48"/>
      <c r="O8" s="49"/>
    </row>
    <row r="9" spans="1:15" s="47" customFormat="1" x14ac:dyDescent="0.25">
      <c r="A9" s="53" t="s">
        <v>125</v>
      </c>
      <c r="B9" s="51">
        <v>3</v>
      </c>
      <c r="C9" s="52" t="s">
        <v>130</v>
      </c>
      <c r="D9" s="90" t="s">
        <v>31</v>
      </c>
      <c r="E9" s="51"/>
      <c r="F9" s="51"/>
      <c r="G9" s="46"/>
      <c r="H9" s="89">
        <v>73</v>
      </c>
      <c r="I9" s="89"/>
      <c r="N9" s="50"/>
      <c r="O9" s="49"/>
    </row>
    <row r="10" spans="1:15" s="47" customFormat="1" ht="30" x14ac:dyDescent="0.25">
      <c r="A10" s="53" t="s">
        <v>126</v>
      </c>
      <c r="B10" s="51">
        <v>3</v>
      </c>
      <c r="C10" s="52" t="s">
        <v>130</v>
      </c>
      <c r="D10" s="90" t="s">
        <v>31</v>
      </c>
      <c r="E10" s="51"/>
      <c r="F10" s="51"/>
      <c r="G10" s="46"/>
      <c r="H10" s="89">
        <v>57</v>
      </c>
      <c r="I10" s="89"/>
      <c r="N10" s="48"/>
      <c r="O10" s="49"/>
    </row>
    <row r="11" spans="1:15" s="47" customFormat="1" x14ac:dyDescent="0.25">
      <c r="A11" s="53" t="s">
        <v>127</v>
      </c>
      <c r="B11" s="51">
        <v>3</v>
      </c>
      <c r="C11" s="52" t="s">
        <v>130</v>
      </c>
      <c r="D11" s="90" t="s">
        <v>31</v>
      </c>
      <c r="E11" s="51"/>
      <c r="F11" s="51"/>
      <c r="G11" s="46"/>
      <c r="H11" s="89">
        <v>80.3</v>
      </c>
      <c r="I11" s="89"/>
      <c r="N11" s="48"/>
      <c r="O11" s="49"/>
    </row>
    <row r="12" spans="1:15" s="47" customFormat="1" x14ac:dyDescent="0.25">
      <c r="A12" s="53" t="s">
        <v>128</v>
      </c>
      <c r="B12" s="51">
        <v>3</v>
      </c>
      <c r="C12" s="52" t="s">
        <v>130</v>
      </c>
      <c r="D12" s="90" t="s">
        <v>31</v>
      </c>
      <c r="E12" s="51"/>
      <c r="F12" s="51"/>
      <c r="G12" s="46"/>
      <c r="H12" s="89">
        <v>75.3</v>
      </c>
      <c r="I12" s="89"/>
    </row>
    <row r="13" spans="1:15" s="47" customFormat="1" x14ac:dyDescent="0.25">
      <c r="A13" s="53" t="s">
        <v>129</v>
      </c>
      <c r="B13" s="51">
        <v>3</v>
      </c>
      <c r="C13" s="52" t="s">
        <v>130</v>
      </c>
      <c r="D13" s="90" t="s">
        <v>31</v>
      </c>
      <c r="E13" s="51"/>
      <c r="F13" s="51"/>
      <c r="G13" s="46"/>
      <c r="H13" s="89">
        <v>88.9</v>
      </c>
      <c r="I13" s="89"/>
    </row>
    <row r="14" spans="1:15" s="47" customFormat="1" ht="30" x14ac:dyDescent="0.25">
      <c r="A14" s="53" t="s">
        <v>131</v>
      </c>
      <c r="B14" s="51">
        <v>4</v>
      </c>
      <c r="C14" s="52" t="s">
        <v>104</v>
      </c>
      <c r="D14" s="90" t="s">
        <v>31</v>
      </c>
      <c r="E14" s="51"/>
      <c r="F14" s="51"/>
      <c r="G14" s="46"/>
      <c r="H14" s="89">
        <f>29.1+58.5</f>
        <v>87.6</v>
      </c>
      <c r="I14" s="89"/>
    </row>
    <row r="15" spans="1:15" s="47" customFormat="1" x14ac:dyDescent="0.25">
      <c r="A15" s="53" t="s">
        <v>132</v>
      </c>
      <c r="B15" s="51">
        <v>4</v>
      </c>
      <c r="C15" s="52" t="s">
        <v>104</v>
      </c>
      <c r="D15" s="90" t="s">
        <v>31</v>
      </c>
      <c r="E15" s="51"/>
      <c r="F15" s="51"/>
      <c r="G15" s="46"/>
      <c r="H15" s="89">
        <f>35.4+41</f>
        <v>76.400000000000006</v>
      </c>
      <c r="I15" s="89"/>
    </row>
    <row r="16" spans="1:15" s="47" customFormat="1" x14ac:dyDescent="0.25">
      <c r="A16" s="53" t="s">
        <v>133</v>
      </c>
      <c r="B16" s="46">
        <v>3</v>
      </c>
      <c r="C16" s="52" t="s">
        <v>105</v>
      </c>
      <c r="D16" s="90" t="s">
        <v>31</v>
      </c>
      <c r="E16" s="51"/>
      <c r="F16" s="51"/>
      <c r="G16" s="46"/>
      <c r="H16" s="89">
        <v>89</v>
      </c>
      <c r="I16" s="89"/>
    </row>
    <row r="17" spans="1:9" s="47" customFormat="1" x14ac:dyDescent="0.25">
      <c r="A17" s="53" t="s">
        <v>134</v>
      </c>
      <c r="B17" s="51">
        <v>3</v>
      </c>
      <c r="C17" s="52" t="s">
        <v>105</v>
      </c>
      <c r="D17" s="90" t="s">
        <v>31</v>
      </c>
      <c r="E17" s="51"/>
      <c r="F17" s="51"/>
      <c r="G17" s="46"/>
      <c r="H17" s="89">
        <v>98.3</v>
      </c>
      <c r="I17" s="89"/>
    </row>
    <row r="18" spans="1:9" s="47" customFormat="1" x14ac:dyDescent="0.25">
      <c r="A18" s="54" t="s">
        <v>156</v>
      </c>
      <c r="B18" s="51">
        <v>3</v>
      </c>
      <c r="C18" s="52" t="s">
        <v>105</v>
      </c>
      <c r="D18" s="90" t="s">
        <v>31</v>
      </c>
      <c r="E18" s="51"/>
      <c r="F18" s="51"/>
      <c r="G18" s="46"/>
      <c r="H18" s="89">
        <v>97.7</v>
      </c>
      <c r="I18" s="89"/>
    </row>
    <row r="19" spans="1:9" s="47" customFormat="1" x14ac:dyDescent="0.25">
      <c r="A19" s="53" t="s">
        <v>135</v>
      </c>
      <c r="B19" s="51">
        <v>4</v>
      </c>
      <c r="C19" s="52" t="s">
        <v>99</v>
      </c>
      <c r="D19" s="90" t="s">
        <v>31</v>
      </c>
      <c r="E19" s="51"/>
      <c r="F19" s="51"/>
      <c r="G19" s="46"/>
      <c r="H19" s="89">
        <f>42+51.9</f>
        <v>93.9</v>
      </c>
      <c r="I19" s="89"/>
    </row>
    <row r="20" spans="1:9" s="47" customFormat="1" x14ac:dyDescent="0.25">
      <c r="A20" s="53" t="s">
        <v>136</v>
      </c>
      <c r="B20" s="51">
        <v>4</v>
      </c>
      <c r="C20" s="52" t="s">
        <v>99</v>
      </c>
      <c r="D20" s="90" t="s">
        <v>31</v>
      </c>
      <c r="E20" s="51"/>
      <c r="F20" s="51"/>
      <c r="G20" s="46"/>
      <c r="H20" s="89">
        <f>43.5+50.3</f>
        <v>93.8</v>
      </c>
      <c r="I20" s="89"/>
    </row>
    <row r="21" spans="1:9" s="47" customFormat="1" x14ac:dyDescent="0.25">
      <c r="A21" s="53" t="s">
        <v>137</v>
      </c>
      <c r="B21" s="51">
        <v>4</v>
      </c>
      <c r="C21" s="52" t="s">
        <v>99</v>
      </c>
      <c r="D21" s="90" t="s">
        <v>31</v>
      </c>
      <c r="E21" s="51"/>
      <c r="F21" s="51"/>
      <c r="G21" s="46"/>
      <c r="H21" s="89">
        <f>37.2+58.1</f>
        <v>95.300000000000011</v>
      </c>
      <c r="I21" s="89"/>
    </row>
    <row r="22" spans="1:9" s="47" customFormat="1" x14ac:dyDescent="0.25">
      <c r="A22" s="53" t="s">
        <v>138</v>
      </c>
      <c r="B22" s="51">
        <v>4</v>
      </c>
      <c r="C22" s="52" t="s">
        <v>99</v>
      </c>
      <c r="D22" s="90" t="s">
        <v>31</v>
      </c>
      <c r="E22" s="51"/>
      <c r="F22" s="51"/>
      <c r="G22" s="46"/>
      <c r="H22" s="89">
        <f>45+50.3</f>
        <v>95.3</v>
      </c>
      <c r="I22" s="89"/>
    </row>
    <row r="23" spans="1:9" s="47" customFormat="1" x14ac:dyDescent="0.25">
      <c r="A23" s="53" t="s">
        <v>139</v>
      </c>
      <c r="B23" s="51">
        <v>4</v>
      </c>
      <c r="C23" s="52" t="s">
        <v>99</v>
      </c>
      <c r="D23" s="90" t="s">
        <v>31</v>
      </c>
      <c r="E23" s="51"/>
      <c r="F23" s="51"/>
      <c r="G23" s="46"/>
      <c r="H23" s="89">
        <f>38.2+52.8</f>
        <v>91</v>
      </c>
      <c r="I23" s="89"/>
    </row>
    <row r="24" spans="1:9" s="47" customFormat="1" x14ac:dyDescent="0.25">
      <c r="A24" s="53" t="s">
        <v>140</v>
      </c>
      <c r="B24" s="51">
        <v>4</v>
      </c>
      <c r="C24" s="52" t="s">
        <v>99</v>
      </c>
      <c r="D24" s="90" t="s">
        <v>31</v>
      </c>
      <c r="E24" s="51"/>
      <c r="F24" s="51"/>
      <c r="G24" s="46"/>
      <c r="H24" s="89">
        <f>47.3+36.7</f>
        <v>84</v>
      </c>
      <c r="I24" s="89"/>
    </row>
    <row r="25" spans="1:9" s="47" customFormat="1" x14ac:dyDescent="0.25">
      <c r="A25" s="53" t="s">
        <v>141</v>
      </c>
      <c r="B25" s="51">
        <v>4</v>
      </c>
      <c r="C25" s="52" t="s">
        <v>99</v>
      </c>
      <c r="D25" s="90" t="s">
        <v>31</v>
      </c>
      <c r="E25" s="51"/>
      <c r="F25" s="51"/>
      <c r="G25" s="46"/>
      <c r="H25" s="89">
        <f>45.5+35.7</f>
        <v>81.2</v>
      </c>
      <c r="I25" s="89"/>
    </row>
    <row r="26" spans="1:9" s="47" customFormat="1" x14ac:dyDescent="0.25">
      <c r="A26" s="53" t="s">
        <v>142</v>
      </c>
      <c r="B26" s="51">
        <v>4</v>
      </c>
      <c r="C26" s="52" t="s">
        <v>99</v>
      </c>
      <c r="D26" s="90" t="s">
        <v>31</v>
      </c>
      <c r="E26" s="51"/>
      <c r="F26" s="51"/>
      <c r="G26" s="46"/>
      <c r="H26" s="89">
        <f>31.9+60.8</f>
        <v>92.699999999999989</v>
      </c>
      <c r="I26" s="89"/>
    </row>
    <row r="27" spans="1:9" s="47" customFormat="1" x14ac:dyDescent="0.25">
      <c r="A27" s="53" t="s">
        <v>143</v>
      </c>
      <c r="B27" s="51">
        <v>4</v>
      </c>
      <c r="C27" s="52" t="s">
        <v>99</v>
      </c>
      <c r="D27" s="90" t="s">
        <v>31</v>
      </c>
      <c r="E27" s="51"/>
      <c r="F27" s="51"/>
      <c r="G27" s="46"/>
      <c r="H27" s="89">
        <f>32.7+51.2</f>
        <v>83.9</v>
      </c>
      <c r="I27" s="89"/>
    </row>
    <row r="28" spans="1:9" s="47" customFormat="1" x14ac:dyDescent="0.25">
      <c r="A28" s="53" t="s">
        <v>144</v>
      </c>
      <c r="B28" s="51">
        <v>4</v>
      </c>
      <c r="C28" s="52" t="s">
        <v>99</v>
      </c>
      <c r="D28" s="90" t="s">
        <v>31</v>
      </c>
      <c r="E28" s="51"/>
      <c r="F28" s="51"/>
      <c r="G28" s="46"/>
      <c r="H28" s="89">
        <f>33.1+63.1</f>
        <v>96.2</v>
      </c>
      <c r="I28" s="89"/>
    </row>
    <row r="29" spans="1:9" s="47" customFormat="1" x14ac:dyDescent="0.25">
      <c r="A29" s="53" t="s">
        <v>145</v>
      </c>
      <c r="B29" s="51">
        <v>4</v>
      </c>
      <c r="C29" s="52" t="s">
        <v>99</v>
      </c>
      <c r="D29" s="90" t="s">
        <v>31</v>
      </c>
      <c r="E29" s="51"/>
      <c r="F29" s="51"/>
      <c r="G29" s="46"/>
      <c r="H29" s="89">
        <f>24.2+72.1</f>
        <v>96.3</v>
      </c>
      <c r="I29" s="89"/>
    </row>
    <row r="30" spans="1:9" s="47" customFormat="1" x14ac:dyDescent="0.25">
      <c r="A30" s="53" t="s">
        <v>146</v>
      </c>
      <c r="B30" s="51">
        <v>4</v>
      </c>
      <c r="C30" s="52" t="s">
        <v>99</v>
      </c>
      <c r="D30" s="90" t="s">
        <v>31</v>
      </c>
      <c r="E30" s="51"/>
      <c r="F30" s="51"/>
      <c r="G30" s="46"/>
      <c r="H30" s="89">
        <f>27.5+52.6</f>
        <v>80.099999999999994</v>
      </c>
      <c r="I30" s="89"/>
    </row>
    <row r="31" spans="1:9" s="47" customFormat="1" x14ac:dyDescent="0.25">
      <c r="A31" s="53" t="s">
        <v>147</v>
      </c>
      <c r="B31" s="51">
        <v>4</v>
      </c>
      <c r="C31" s="52" t="s">
        <v>99</v>
      </c>
      <c r="D31" s="90" t="s">
        <v>31</v>
      </c>
      <c r="E31" s="51"/>
      <c r="F31" s="51"/>
      <c r="G31" s="46"/>
      <c r="H31" s="89">
        <f>25.5+53.7</f>
        <v>79.2</v>
      </c>
      <c r="I31" s="89"/>
    </row>
    <row r="32" spans="1:9" s="47" customFormat="1" x14ac:dyDescent="0.25">
      <c r="A32" s="53" t="s">
        <v>148</v>
      </c>
      <c r="B32" s="51">
        <v>4</v>
      </c>
      <c r="C32" s="52" t="s">
        <v>99</v>
      </c>
      <c r="D32" s="90" t="s">
        <v>31</v>
      </c>
      <c r="E32" s="51"/>
      <c r="F32" s="51"/>
      <c r="G32" s="46"/>
      <c r="H32" s="89">
        <f>23+63.1</f>
        <v>86.1</v>
      </c>
      <c r="I32" s="89"/>
    </row>
    <row r="33" spans="1:9" s="47" customFormat="1" x14ac:dyDescent="0.25">
      <c r="A33" s="53" t="s">
        <v>149</v>
      </c>
      <c r="B33" s="51">
        <v>4</v>
      </c>
      <c r="C33" s="52" t="s">
        <v>99</v>
      </c>
      <c r="D33" s="90" t="s">
        <v>31</v>
      </c>
      <c r="E33" s="51"/>
      <c r="F33" s="51"/>
      <c r="G33" s="46"/>
      <c r="H33" s="89">
        <f>22.2+75.1</f>
        <v>97.3</v>
      </c>
      <c r="I33" s="89"/>
    </row>
    <row r="34" spans="1:9" s="47" customFormat="1" x14ac:dyDescent="0.25">
      <c r="A34" s="53" t="s">
        <v>150</v>
      </c>
      <c r="B34" s="51">
        <v>4</v>
      </c>
      <c r="C34" s="52" t="s">
        <v>99</v>
      </c>
      <c r="D34" s="90" t="s">
        <v>31</v>
      </c>
      <c r="E34" s="51"/>
      <c r="F34" s="51"/>
      <c r="G34" s="46"/>
      <c r="H34" s="89">
        <f>33.1+38.7</f>
        <v>71.800000000000011</v>
      </c>
      <c r="I34" s="89"/>
    </row>
    <row r="35" spans="1:9" s="47" customFormat="1" x14ac:dyDescent="0.25">
      <c r="A35" s="53" t="s">
        <v>151</v>
      </c>
      <c r="B35" s="51">
        <v>4</v>
      </c>
      <c r="C35" s="52" t="s">
        <v>99</v>
      </c>
      <c r="D35" s="90" t="s">
        <v>31</v>
      </c>
      <c r="E35" s="51"/>
      <c r="F35" s="51"/>
      <c r="G35" s="46"/>
      <c r="H35" s="89">
        <f>37.6+56.4</f>
        <v>94</v>
      </c>
      <c r="I35" s="89"/>
    </row>
    <row r="36" spans="1:9" s="47" customFormat="1" ht="30" x14ac:dyDescent="0.25">
      <c r="A36" s="53" t="s">
        <v>152</v>
      </c>
      <c r="B36" s="51">
        <v>4</v>
      </c>
      <c r="C36" s="52" t="s">
        <v>99</v>
      </c>
      <c r="D36" s="90" t="s">
        <v>31</v>
      </c>
      <c r="E36" s="51"/>
      <c r="F36" s="51"/>
      <c r="G36" s="46"/>
      <c r="H36" s="89">
        <f>34+60.3</f>
        <v>94.3</v>
      </c>
      <c r="I36" s="89"/>
    </row>
    <row r="37" spans="1:9" s="47" customFormat="1" x14ac:dyDescent="0.25">
      <c r="A37" s="53" t="s">
        <v>153</v>
      </c>
      <c r="B37" s="51">
        <v>4</v>
      </c>
      <c r="C37" s="52" t="s">
        <v>99</v>
      </c>
      <c r="D37" s="90" t="s">
        <v>31</v>
      </c>
      <c r="E37" s="51"/>
      <c r="F37" s="51"/>
      <c r="G37" s="46"/>
      <c r="H37" s="89">
        <f>22.9+72.7</f>
        <v>95.6</v>
      </c>
      <c r="I37" s="89"/>
    </row>
    <row r="38" spans="1:9" s="47" customFormat="1" x14ac:dyDescent="0.25">
      <c r="A38" s="53" t="s">
        <v>154</v>
      </c>
      <c r="B38" s="51">
        <v>4</v>
      </c>
      <c r="C38" s="52" t="s">
        <v>99</v>
      </c>
      <c r="D38" s="90" t="s">
        <v>31</v>
      </c>
      <c r="E38" s="51"/>
      <c r="F38" s="51"/>
      <c r="G38" s="46"/>
      <c r="H38" s="89">
        <f>18.5+78.2</f>
        <v>96.7</v>
      </c>
      <c r="I38" s="89"/>
    </row>
    <row r="39" spans="1:9" s="47" customFormat="1" x14ac:dyDescent="0.25">
      <c r="A39" s="53" t="s">
        <v>155</v>
      </c>
      <c r="B39" s="51">
        <v>4</v>
      </c>
      <c r="C39" s="52" t="s">
        <v>99</v>
      </c>
      <c r="D39" s="90" t="s">
        <v>31</v>
      </c>
      <c r="E39" s="51"/>
      <c r="F39" s="51"/>
      <c r="G39" s="46"/>
      <c r="H39" s="89">
        <f>23.7+70.9</f>
        <v>94.600000000000009</v>
      </c>
      <c r="I39" s="89"/>
    </row>
    <row r="40" spans="1:9" x14ac:dyDescent="0.25">
      <c r="G40" s="92"/>
      <c r="H40" s="93"/>
    </row>
    <row r="41" spans="1:9" x14ac:dyDescent="0.25">
      <c r="A41" s="62" t="s">
        <v>4</v>
      </c>
      <c r="G41" s="92"/>
      <c r="H41" s="93"/>
    </row>
    <row r="42" spans="1:9" s="47" customFormat="1" x14ac:dyDescent="0.25">
      <c r="A42" s="53" t="s">
        <v>158</v>
      </c>
      <c r="B42" s="51">
        <v>4</v>
      </c>
      <c r="C42" s="52" t="s">
        <v>99</v>
      </c>
      <c r="D42" s="90" t="s">
        <v>31</v>
      </c>
      <c r="E42" s="51"/>
      <c r="F42" s="51"/>
      <c r="G42" s="46"/>
      <c r="H42" s="89">
        <f>37.1+61.8</f>
        <v>98.9</v>
      </c>
      <c r="I42" s="89"/>
    </row>
    <row r="43" spans="1:9" s="47" customFormat="1" x14ac:dyDescent="0.25">
      <c r="A43" s="53" t="s">
        <v>159</v>
      </c>
      <c r="B43" s="51">
        <v>4</v>
      </c>
      <c r="C43" s="52" t="s">
        <v>99</v>
      </c>
      <c r="D43" s="90" t="s">
        <v>31</v>
      </c>
      <c r="E43" s="51"/>
      <c r="F43" s="51"/>
      <c r="G43" s="46"/>
      <c r="H43" s="89">
        <f>39.1+56.3</f>
        <v>95.4</v>
      </c>
      <c r="I43" s="89"/>
    </row>
    <row r="44" spans="1:9" s="47" customFormat="1" x14ac:dyDescent="0.25">
      <c r="A44" s="53" t="s">
        <v>160</v>
      </c>
      <c r="B44" s="51">
        <v>4</v>
      </c>
      <c r="C44" s="52" t="s">
        <v>99</v>
      </c>
      <c r="D44" s="90" t="s">
        <v>31</v>
      </c>
      <c r="E44" s="51"/>
      <c r="F44" s="51"/>
      <c r="G44" s="46"/>
      <c r="H44" s="89">
        <f>26.7+72.2</f>
        <v>98.9</v>
      </c>
      <c r="I44" s="89"/>
    </row>
    <row r="45" spans="1:9" s="47" customFormat="1" x14ac:dyDescent="0.25">
      <c r="A45" s="53" t="s">
        <v>161</v>
      </c>
      <c r="B45" s="51">
        <v>4</v>
      </c>
      <c r="C45" s="52" t="s">
        <v>99</v>
      </c>
      <c r="D45" s="90" t="s">
        <v>31</v>
      </c>
      <c r="E45" s="51"/>
      <c r="F45" s="51"/>
      <c r="G45" s="46"/>
      <c r="H45" s="89">
        <f>36.3+57.1</f>
        <v>93.4</v>
      </c>
      <c r="I45" s="89"/>
    </row>
    <row r="46" spans="1:9" s="47" customFormat="1" x14ac:dyDescent="0.25">
      <c r="A46" s="53" t="s">
        <v>162</v>
      </c>
      <c r="B46" s="51">
        <v>4</v>
      </c>
      <c r="C46" s="52" t="s">
        <v>99</v>
      </c>
      <c r="D46" s="90" t="s">
        <v>31</v>
      </c>
      <c r="E46" s="51"/>
      <c r="F46" s="51"/>
      <c r="G46" s="46"/>
      <c r="H46" s="89">
        <f>39.8+36.4</f>
        <v>76.199999999999989</v>
      </c>
      <c r="I46" s="89"/>
    </row>
    <row r="47" spans="1:9" s="47" customFormat="1" x14ac:dyDescent="0.25">
      <c r="A47" s="53" t="s">
        <v>163</v>
      </c>
      <c r="B47" s="51">
        <v>4</v>
      </c>
      <c r="C47" s="52" t="s">
        <v>99</v>
      </c>
      <c r="D47" s="90" t="s">
        <v>31</v>
      </c>
      <c r="E47" s="51"/>
      <c r="F47" s="51"/>
      <c r="G47" s="46"/>
      <c r="H47" s="89">
        <f>28.1+69.7</f>
        <v>97.800000000000011</v>
      </c>
      <c r="I47" s="89"/>
    </row>
    <row r="48" spans="1:9" s="47" customFormat="1" x14ac:dyDescent="0.25">
      <c r="A48" s="53" t="s">
        <v>164</v>
      </c>
      <c r="B48" s="51">
        <v>4</v>
      </c>
      <c r="C48" s="52" t="s">
        <v>99</v>
      </c>
      <c r="D48" s="90" t="s">
        <v>31</v>
      </c>
      <c r="E48" s="51"/>
      <c r="F48" s="51"/>
      <c r="G48" s="46"/>
      <c r="H48" s="89">
        <f>34.8+55.1</f>
        <v>89.9</v>
      </c>
      <c r="I48" s="89"/>
    </row>
    <row r="49" spans="1:9" s="47" customFormat="1" x14ac:dyDescent="0.25">
      <c r="A49" s="53" t="s">
        <v>165</v>
      </c>
      <c r="B49" s="51">
        <v>4</v>
      </c>
      <c r="C49" s="52" t="s">
        <v>99</v>
      </c>
      <c r="D49" s="90" t="s">
        <v>31</v>
      </c>
      <c r="E49" s="51"/>
      <c r="F49" s="51"/>
      <c r="G49" s="46"/>
      <c r="H49" s="89">
        <f>37.6+37.6</f>
        <v>75.2</v>
      </c>
      <c r="I49" s="89"/>
    </row>
    <row r="50" spans="1:9" s="47" customFormat="1" x14ac:dyDescent="0.25">
      <c r="A50" s="53" t="s">
        <v>166</v>
      </c>
      <c r="B50" s="51">
        <v>4</v>
      </c>
      <c r="C50" s="52" t="s">
        <v>99</v>
      </c>
      <c r="D50" s="90" t="s">
        <v>31</v>
      </c>
      <c r="E50" s="51"/>
      <c r="F50" s="51"/>
      <c r="G50" s="46"/>
      <c r="H50" s="89">
        <f>44.2+26.7</f>
        <v>70.900000000000006</v>
      </c>
      <c r="I50" s="89"/>
    </row>
    <row r="51" spans="1:9" s="47" customFormat="1" x14ac:dyDescent="0.25">
      <c r="A51" s="53" t="s">
        <v>167</v>
      </c>
      <c r="B51" s="51">
        <v>4</v>
      </c>
      <c r="C51" s="52" t="s">
        <v>99</v>
      </c>
      <c r="D51" s="90" t="s">
        <v>31</v>
      </c>
      <c r="E51" s="51"/>
      <c r="F51" s="51"/>
      <c r="G51" s="46"/>
      <c r="H51" s="89">
        <f>46+31</f>
        <v>77</v>
      </c>
      <c r="I51" s="89"/>
    </row>
    <row r="52" spans="1:9" s="47" customFormat="1" ht="30" x14ac:dyDescent="0.25">
      <c r="A52" s="53" t="s">
        <v>168</v>
      </c>
      <c r="B52" s="51">
        <v>4</v>
      </c>
      <c r="C52" s="52" t="s">
        <v>99</v>
      </c>
      <c r="D52" s="90" t="s">
        <v>31</v>
      </c>
      <c r="E52" s="51"/>
      <c r="F52" s="51"/>
      <c r="G52" s="46"/>
      <c r="H52" s="89">
        <f>30.5+12.2</f>
        <v>42.7</v>
      </c>
      <c r="I52" s="89"/>
    </row>
    <row r="53" spans="1:9" s="47" customFormat="1" x14ac:dyDescent="0.25">
      <c r="A53" s="53" t="s">
        <v>139</v>
      </c>
      <c r="B53" s="51">
        <v>4</v>
      </c>
      <c r="C53" s="52" t="s">
        <v>99</v>
      </c>
      <c r="D53" s="90" t="s">
        <v>31</v>
      </c>
      <c r="E53" s="51"/>
      <c r="F53" s="51"/>
      <c r="G53" s="46"/>
      <c r="H53" s="89">
        <f>45.5+37.5</f>
        <v>83</v>
      </c>
      <c r="I53" s="89"/>
    </row>
    <row r="54" spans="1:9" s="47" customFormat="1" x14ac:dyDescent="0.25">
      <c r="A54" s="53" t="s">
        <v>140</v>
      </c>
      <c r="B54" s="51">
        <v>4</v>
      </c>
      <c r="C54" s="52" t="s">
        <v>99</v>
      </c>
      <c r="D54" s="90" t="s">
        <v>31</v>
      </c>
      <c r="E54" s="51"/>
      <c r="F54" s="51"/>
      <c r="G54" s="46"/>
      <c r="H54" s="89">
        <f>46.5+30.2</f>
        <v>76.7</v>
      </c>
      <c r="I54" s="89"/>
    </row>
    <row r="55" spans="1:9" s="47" customFormat="1" x14ac:dyDescent="0.25">
      <c r="A55" s="53" t="s">
        <v>141</v>
      </c>
      <c r="B55" s="51">
        <v>4</v>
      </c>
      <c r="C55" s="52" t="s">
        <v>99</v>
      </c>
      <c r="D55" s="90" t="s">
        <v>31</v>
      </c>
      <c r="E55" s="51"/>
      <c r="F55" s="51"/>
      <c r="G55" s="46"/>
      <c r="H55" s="89">
        <f>43.2+25</f>
        <v>68.2</v>
      </c>
      <c r="I55" s="89"/>
    </row>
    <row r="56" spans="1:9" s="47" customFormat="1" x14ac:dyDescent="0.25">
      <c r="A56" s="53" t="s">
        <v>169</v>
      </c>
      <c r="B56" s="51">
        <v>4</v>
      </c>
      <c r="C56" s="52" t="s">
        <v>99</v>
      </c>
      <c r="D56" s="90" t="s">
        <v>31</v>
      </c>
      <c r="E56" s="51"/>
      <c r="F56" s="51"/>
      <c r="G56" s="46"/>
      <c r="H56" s="89">
        <f>37.9+42.5</f>
        <v>80.400000000000006</v>
      </c>
      <c r="I56" s="89"/>
    </row>
    <row r="57" spans="1:9" s="47" customFormat="1" x14ac:dyDescent="0.25">
      <c r="A57" s="53" t="s">
        <v>142</v>
      </c>
      <c r="B57" s="51">
        <v>4</v>
      </c>
      <c r="C57" s="52" t="s">
        <v>99</v>
      </c>
      <c r="D57" s="90" t="s">
        <v>31</v>
      </c>
      <c r="E57" s="51"/>
      <c r="F57" s="51"/>
      <c r="G57" s="46"/>
      <c r="H57" s="89">
        <f>38.9+48.9</f>
        <v>87.8</v>
      </c>
      <c r="I57" s="89"/>
    </row>
    <row r="58" spans="1:9" s="47" customFormat="1" x14ac:dyDescent="0.25">
      <c r="A58" s="53" t="s">
        <v>143</v>
      </c>
      <c r="B58" s="51">
        <v>4</v>
      </c>
      <c r="C58" s="52" t="s">
        <v>99</v>
      </c>
      <c r="D58" s="90" t="s">
        <v>31</v>
      </c>
      <c r="E58" s="51"/>
      <c r="F58" s="51"/>
      <c r="G58" s="46"/>
      <c r="H58" s="89">
        <f>31.3+45.8</f>
        <v>77.099999999999994</v>
      </c>
      <c r="I58" s="89"/>
    </row>
    <row r="59" spans="1:9" s="47" customFormat="1" x14ac:dyDescent="0.25">
      <c r="A59" s="53" t="s">
        <v>170</v>
      </c>
      <c r="B59" s="51">
        <v>4</v>
      </c>
      <c r="C59" s="52" t="s">
        <v>99</v>
      </c>
      <c r="D59" s="90" t="s">
        <v>31</v>
      </c>
      <c r="E59" s="51"/>
      <c r="F59" s="51"/>
      <c r="G59" s="46"/>
      <c r="H59" s="89">
        <f>36+56.2</f>
        <v>92.2</v>
      </c>
      <c r="I59" s="89"/>
    </row>
    <row r="60" spans="1:9" s="47" customFormat="1" x14ac:dyDescent="0.25">
      <c r="A60" s="53" t="s">
        <v>145</v>
      </c>
      <c r="B60" s="51">
        <v>4</v>
      </c>
      <c r="C60" s="52" t="s">
        <v>99</v>
      </c>
      <c r="D60" s="90" t="s">
        <v>31</v>
      </c>
      <c r="E60" s="51"/>
      <c r="F60" s="51"/>
      <c r="G60" s="46"/>
      <c r="H60" s="89">
        <f>32.6+53.9</f>
        <v>86.5</v>
      </c>
      <c r="I60" s="89"/>
    </row>
    <row r="61" spans="1:9" s="47" customFormat="1" x14ac:dyDescent="0.25">
      <c r="A61" s="53" t="s">
        <v>150</v>
      </c>
      <c r="B61" s="51">
        <v>4</v>
      </c>
      <c r="C61" s="52" t="s">
        <v>99</v>
      </c>
      <c r="D61" s="90" t="s">
        <v>31</v>
      </c>
      <c r="E61" s="51"/>
      <c r="F61" s="51"/>
      <c r="G61" s="46"/>
      <c r="H61" s="89">
        <f>34.3+25.7</f>
        <v>60</v>
      </c>
      <c r="I61" s="89"/>
    </row>
    <row r="62" spans="1:9" s="47" customFormat="1" x14ac:dyDescent="0.25">
      <c r="A62" s="53" t="s">
        <v>151</v>
      </c>
      <c r="B62" s="51">
        <v>4</v>
      </c>
      <c r="C62" s="52" t="s">
        <v>99</v>
      </c>
      <c r="D62" s="90" t="s">
        <v>31</v>
      </c>
      <c r="E62" s="51"/>
      <c r="F62" s="51"/>
      <c r="G62" s="46"/>
      <c r="H62" s="89">
        <f>39.8+54.2</f>
        <v>94</v>
      </c>
      <c r="I62" s="89"/>
    </row>
    <row r="63" spans="1:9" s="47" customFormat="1" ht="30" x14ac:dyDescent="0.25">
      <c r="A63" s="53" t="s">
        <v>152</v>
      </c>
      <c r="B63" s="51">
        <v>4</v>
      </c>
      <c r="C63" s="52" t="s">
        <v>99</v>
      </c>
      <c r="D63" s="90" t="s">
        <v>31</v>
      </c>
      <c r="E63" s="51"/>
      <c r="F63" s="51"/>
      <c r="G63" s="46"/>
      <c r="H63" s="89">
        <f>37.5+55.7</f>
        <v>93.2</v>
      </c>
      <c r="I63" s="89"/>
    </row>
    <row r="64" spans="1:9" s="47" customFormat="1" x14ac:dyDescent="0.25">
      <c r="A64" s="53" t="s">
        <v>153</v>
      </c>
      <c r="B64" s="51">
        <v>4</v>
      </c>
      <c r="C64" s="52" t="s">
        <v>99</v>
      </c>
      <c r="D64" s="90" t="s">
        <v>31</v>
      </c>
      <c r="E64" s="51"/>
      <c r="F64" s="51"/>
      <c r="G64" s="46"/>
      <c r="H64" s="89">
        <f>20.9+77.9</f>
        <v>98.800000000000011</v>
      </c>
      <c r="I64" s="89"/>
    </row>
    <row r="65" spans="1:9" s="47" customFormat="1" x14ac:dyDescent="0.25">
      <c r="A65" s="64" t="s">
        <v>171</v>
      </c>
      <c r="B65" s="51">
        <v>2</v>
      </c>
      <c r="C65" s="52" t="s">
        <v>103</v>
      </c>
      <c r="D65" s="90" t="s">
        <v>31</v>
      </c>
      <c r="E65" s="51"/>
      <c r="F65" s="51"/>
      <c r="G65" s="46"/>
      <c r="H65" s="89">
        <v>83.5</v>
      </c>
      <c r="I65" s="89"/>
    </row>
    <row r="66" spans="1:9" s="47" customFormat="1" ht="30" x14ac:dyDescent="0.25">
      <c r="A66" s="65" t="s">
        <v>172</v>
      </c>
      <c r="B66" s="46" t="s">
        <v>106</v>
      </c>
      <c r="C66" s="52" t="s">
        <v>183</v>
      </c>
      <c r="D66" s="90" t="s">
        <v>31</v>
      </c>
      <c r="E66" s="51"/>
      <c r="F66" s="51"/>
      <c r="G66" s="46"/>
      <c r="H66" s="89">
        <f>14.4+13.4+17.5+15.5+19.6</f>
        <v>80.400000000000006</v>
      </c>
      <c r="I66" s="89"/>
    </row>
    <row r="67" spans="1:9" s="47" customFormat="1" ht="30" x14ac:dyDescent="0.25">
      <c r="A67" s="65" t="s">
        <v>173</v>
      </c>
      <c r="B67" s="46" t="s">
        <v>113</v>
      </c>
      <c r="C67" s="52" t="s">
        <v>182</v>
      </c>
      <c r="D67" s="90" t="s">
        <v>31</v>
      </c>
      <c r="E67" s="51"/>
      <c r="F67" s="51"/>
      <c r="G67" s="46"/>
      <c r="H67" s="89">
        <f>29.6+41.8+16.3</f>
        <v>87.7</v>
      </c>
      <c r="I67" s="89"/>
    </row>
    <row r="68" spans="1:9" s="47" customFormat="1" ht="45" x14ac:dyDescent="0.25">
      <c r="A68" s="65" t="s">
        <v>174</v>
      </c>
      <c r="B68" s="46" t="s">
        <v>113</v>
      </c>
      <c r="C68" s="52" t="s">
        <v>182</v>
      </c>
      <c r="D68" s="90" t="s">
        <v>31</v>
      </c>
      <c r="E68" s="51"/>
      <c r="F68" s="51"/>
      <c r="G68" s="46"/>
      <c r="H68" s="89">
        <f>17.3+33.7+22.4</f>
        <v>73.400000000000006</v>
      </c>
      <c r="I68" s="89"/>
    </row>
    <row r="69" spans="1:9" s="47" customFormat="1" x14ac:dyDescent="0.25">
      <c r="A69" s="65" t="s">
        <v>175</v>
      </c>
      <c r="B69" s="51">
        <v>6</v>
      </c>
      <c r="C69" s="52" t="s">
        <v>184</v>
      </c>
      <c r="D69" s="90" t="s">
        <v>31</v>
      </c>
      <c r="E69" s="51"/>
      <c r="F69" s="51"/>
      <c r="G69" s="46"/>
      <c r="H69" s="89">
        <f>16.3+44.9</f>
        <v>61.2</v>
      </c>
      <c r="I69" s="89"/>
    </row>
    <row r="70" spans="1:9" s="47" customFormat="1" ht="30" x14ac:dyDescent="0.25">
      <c r="A70" s="65" t="s">
        <v>176</v>
      </c>
      <c r="B70" s="51">
        <v>6</v>
      </c>
      <c r="C70" s="52" t="s">
        <v>184</v>
      </c>
      <c r="D70" s="90" t="s">
        <v>31</v>
      </c>
      <c r="E70" s="51"/>
      <c r="F70" s="51"/>
      <c r="G70" s="46"/>
      <c r="H70" s="89">
        <f>7.2+15.5</f>
        <v>22.7</v>
      </c>
      <c r="I70" s="89"/>
    </row>
    <row r="71" spans="1:9" s="47" customFormat="1" ht="30" x14ac:dyDescent="0.25">
      <c r="A71" s="65" t="s">
        <v>177</v>
      </c>
      <c r="B71" s="51">
        <v>6</v>
      </c>
      <c r="C71" s="52" t="s">
        <v>184</v>
      </c>
      <c r="D71" s="90" t="s">
        <v>31</v>
      </c>
      <c r="E71" s="51"/>
      <c r="F71" s="51"/>
      <c r="G71" s="46"/>
      <c r="H71" s="89">
        <f>2.1+23.2</f>
        <v>25.3</v>
      </c>
      <c r="I71" s="89"/>
    </row>
    <row r="72" spans="1:9" s="47" customFormat="1" x14ac:dyDescent="0.25">
      <c r="A72" s="65" t="s">
        <v>178</v>
      </c>
      <c r="B72" s="51">
        <v>6</v>
      </c>
      <c r="C72" s="52" t="s">
        <v>184</v>
      </c>
      <c r="D72" s="90" t="s">
        <v>31</v>
      </c>
      <c r="E72" s="51"/>
      <c r="F72" s="51"/>
      <c r="G72" s="46"/>
      <c r="H72" s="89">
        <f>2.1+51</f>
        <v>53.1</v>
      </c>
      <c r="I72" s="89"/>
    </row>
    <row r="73" spans="1:9" s="47" customFormat="1" x14ac:dyDescent="0.25">
      <c r="A73" s="65" t="s">
        <v>179</v>
      </c>
      <c r="B73" s="51">
        <v>6</v>
      </c>
      <c r="C73" s="52" t="s">
        <v>184</v>
      </c>
      <c r="D73" s="90" t="s">
        <v>31</v>
      </c>
      <c r="E73" s="51"/>
      <c r="F73" s="51"/>
      <c r="G73" s="46"/>
      <c r="H73" s="89">
        <f>100</f>
        <v>100</v>
      </c>
      <c r="I73" s="89"/>
    </row>
    <row r="74" spans="1:9" s="47" customFormat="1" ht="30" x14ac:dyDescent="0.25">
      <c r="A74" s="64" t="s">
        <v>180</v>
      </c>
      <c r="B74" s="46">
        <v>3</v>
      </c>
      <c r="C74" s="52" t="s">
        <v>181</v>
      </c>
      <c r="D74" s="90" t="s">
        <v>31</v>
      </c>
      <c r="E74" s="51"/>
      <c r="F74" s="51"/>
      <c r="G74" s="46"/>
      <c r="H74" s="89">
        <f>9.2+67.3</f>
        <v>76.5</v>
      </c>
      <c r="I74" s="89"/>
    </row>
    <row r="75" spans="1:9" x14ac:dyDescent="0.25">
      <c r="D75" s="90"/>
    </row>
    <row r="76" spans="1:9" x14ac:dyDescent="0.25">
      <c r="D76" s="90"/>
    </row>
  </sheetData>
  <mergeCells count="2">
    <mergeCell ref="B1:B2"/>
    <mergeCell ref="C1:C2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G4" sqref="G4:G19"/>
    </sheetView>
  </sheetViews>
  <sheetFormatPr defaultRowHeight="15" x14ac:dyDescent="0.25"/>
  <cols>
    <col min="1" max="1" width="37.140625" customWidth="1"/>
    <col min="2" max="2" width="24.7109375" customWidth="1"/>
    <col min="3" max="3" width="30" customWidth="1"/>
    <col min="4" max="8" width="9.140625" style="3"/>
    <col min="9" max="9" width="10.140625" customWidth="1"/>
  </cols>
  <sheetData>
    <row r="1" spans="1:9" x14ac:dyDescent="0.25">
      <c r="A1" s="57"/>
      <c r="B1" s="96" t="s">
        <v>98</v>
      </c>
      <c r="C1" s="95" t="s">
        <v>101</v>
      </c>
      <c r="D1" s="94" t="s">
        <v>190</v>
      </c>
      <c r="E1" s="94" t="s">
        <v>191</v>
      </c>
      <c r="F1" s="94" t="s">
        <v>192</v>
      </c>
      <c r="G1" s="94" t="s">
        <v>193</v>
      </c>
      <c r="H1" s="94" t="s">
        <v>194</v>
      </c>
      <c r="I1" s="94" t="s">
        <v>195</v>
      </c>
    </row>
    <row r="2" spans="1:9" x14ac:dyDescent="0.25">
      <c r="A2" s="57"/>
      <c r="B2" s="96"/>
      <c r="C2" s="95"/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</row>
    <row r="3" spans="1:9" x14ac:dyDescent="0.25">
      <c r="A3" s="5" t="s">
        <v>11</v>
      </c>
      <c r="B3" s="5"/>
      <c r="C3" s="5"/>
      <c r="D3" s="9"/>
      <c r="E3" s="9"/>
      <c r="F3" s="9"/>
      <c r="G3" s="9"/>
      <c r="H3" s="9"/>
      <c r="I3" s="8"/>
    </row>
    <row r="4" spans="1:9" x14ac:dyDescent="0.25">
      <c r="A4" s="2" t="s">
        <v>53</v>
      </c>
      <c r="B4" s="18">
        <v>5</v>
      </c>
      <c r="C4" s="37" t="s">
        <v>99</v>
      </c>
      <c r="D4" s="10" t="s">
        <v>31</v>
      </c>
      <c r="E4" s="74" t="s">
        <v>31</v>
      </c>
      <c r="F4" s="74" t="s">
        <v>31</v>
      </c>
      <c r="G4" s="73"/>
      <c r="H4" s="73">
        <v>69.7</v>
      </c>
      <c r="I4" s="84"/>
    </row>
    <row r="5" spans="1:9" x14ac:dyDescent="0.25">
      <c r="A5" s="2" t="s">
        <v>54</v>
      </c>
      <c r="B5" s="18">
        <v>5</v>
      </c>
      <c r="C5" s="37" t="s">
        <v>99</v>
      </c>
      <c r="D5" s="10" t="s">
        <v>31</v>
      </c>
      <c r="E5" s="74" t="s">
        <v>31</v>
      </c>
      <c r="F5" s="74" t="s">
        <v>31</v>
      </c>
      <c r="G5" s="24"/>
      <c r="H5" s="24">
        <v>64.2</v>
      </c>
      <c r="I5" s="84"/>
    </row>
    <row r="6" spans="1:9" x14ac:dyDescent="0.25">
      <c r="A6" s="2" t="s">
        <v>55</v>
      </c>
      <c r="B6" s="18">
        <v>5</v>
      </c>
      <c r="C6" s="37" t="s">
        <v>99</v>
      </c>
      <c r="D6" s="10" t="s">
        <v>31</v>
      </c>
      <c r="E6" s="74" t="s">
        <v>31</v>
      </c>
      <c r="F6" s="74" t="s">
        <v>31</v>
      </c>
      <c r="G6" s="73"/>
      <c r="H6" s="73">
        <v>86.4</v>
      </c>
      <c r="I6" s="84"/>
    </row>
    <row r="7" spans="1:9" x14ac:dyDescent="0.25">
      <c r="A7" s="2" t="s">
        <v>56</v>
      </c>
      <c r="B7" s="18">
        <v>5</v>
      </c>
      <c r="C7" s="37" t="s">
        <v>108</v>
      </c>
      <c r="D7" s="10" t="s">
        <v>31</v>
      </c>
      <c r="E7" s="74" t="s">
        <v>31</v>
      </c>
      <c r="F7" s="74" t="s">
        <v>31</v>
      </c>
      <c r="G7" s="73"/>
      <c r="H7" s="73">
        <v>43.2</v>
      </c>
      <c r="I7" s="85"/>
    </row>
    <row r="8" spans="1:9" x14ac:dyDescent="0.25">
      <c r="A8" s="2" t="s">
        <v>57</v>
      </c>
      <c r="B8" s="18">
        <v>5</v>
      </c>
      <c r="C8" s="37" t="s">
        <v>99</v>
      </c>
      <c r="D8" s="10" t="s">
        <v>31</v>
      </c>
      <c r="E8" s="74" t="s">
        <v>31</v>
      </c>
      <c r="F8" s="74" t="s">
        <v>31</v>
      </c>
      <c r="G8" s="73"/>
      <c r="H8" s="73">
        <v>65.5</v>
      </c>
      <c r="I8" s="85"/>
    </row>
    <row r="9" spans="1:9" x14ac:dyDescent="0.25">
      <c r="A9" s="2" t="s">
        <v>58</v>
      </c>
      <c r="B9" s="18">
        <v>5</v>
      </c>
      <c r="C9" s="37" t="s">
        <v>99</v>
      </c>
      <c r="D9" s="10" t="s">
        <v>31</v>
      </c>
      <c r="E9" s="74" t="s">
        <v>31</v>
      </c>
      <c r="F9" s="74" t="s">
        <v>31</v>
      </c>
      <c r="G9" s="74"/>
      <c r="H9" s="73">
        <v>70.099999999999994</v>
      </c>
      <c r="I9" s="85"/>
    </row>
    <row r="10" spans="1:9" x14ac:dyDescent="0.25">
      <c r="A10" s="6" t="s">
        <v>69</v>
      </c>
      <c r="B10" s="6"/>
      <c r="C10" s="6"/>
      <c r="D10" s="10"/>
      <c r="E10" s="73"/>
      <c r="F10" s="73"/>
      <c r="G10" s="73"/>
      <c r="H10" s="73"/>
      <c r="I10" s="84"/>
    </row>
    <row r="11" spans="1:9" x14ac:dyDescent="0.25">
      <c r="A11" s="2" t="s">
        <v>49</v>
      </c>
      <c r="B11" s="18">
        <v>4</v>
      </c>
      <c r="C11" s="37" t="s">
        <v>99</v>
      </c>
      <c r="D11" s="10" t="s">
        <v>31</v>
      </c>
      <c r="E11" s="74" t="s">
        <v>31</v>
      </c>
      <c r="F11" s="74" t="s">
        <v>31</v>
      </c>
      <c r="G11" s="74"/>
      <c r="H11" s="73">
        <v>72.3</v>
      </c>
      <c r="I11" s="85"/>
    </row>
    <row r="12" spans="1:9" x14ac:dyDescent="0.25">
      <c r="A12" s="2" t="s">
        <v>50</v>
      </c>
      <c r="B12" s="18">
        <v>4</v>
      </c>
      <c r="C12" s="37" t="s">
        <v>99</v>
      </c>
      <c r="D12" s="10" t="s">
        <v>31</v>
      </c>
      <c r="E12" s="74" t="s">
        <v>31</v>
      </c>
      <c r="F12" s="74" t="s">
        <v>31</v>
      </c>
      <c r="G12" s="74"/>
      <c r="H12" s="73">
        <v>87.3</v>
      </c>
      <c r="I12" s="85"/>
    </row>
    <row r="13" spans="1:9" x14ac:dyDescent="0.25">
      <c r="A13" s="2" t="s">
        <v>51</v>
      </c>
      <c r="B13" s="18">
        <v>5</v>
      </c>
      <c r="C13" s="37" t="s">
        <v>99</v>
      </c>
      <c r="D13" s="10" t="s">
        <v>31</v>
      </c>
      <c r="E13" s="74" t="s">
        <v>31</v>
      </c>
      <c r="F13" s="74" t="s">
        <v>31</v>
      </c>
      <c r="G13" s="74"/>
      <c r="H13" s="73">
        <v>29.8</v>
      </c>
      <c r="I13" s="85"/>
    </row>
    <row r="14" spans="1:9" ht="45" x14ac:dyDescent="0.25">
      <c r="A14" s="2" t="s">
        <v>109</v>
      </c>
      <c r="B14" s="18">
        <v>2</v>
      </c>
      <c r="C14" s="58" t="s">
        <v>157</v>
      </c>
      <c r="D14" s="14" t="s">
        <v>31</v>
      </c>
      <c r="E14" s="77" t="s">
        <v>31</v>
      </c>
      <c r="F14" s="77" t="s">
        <v>31</v>
      </c>
      <c r="G14" s="77"/>
      <c r="H14" s="76">
        <v>99.2</v>
      </c>
      <c r="I14" s="85"/>
    </row>
    <row r="15" spans="1:9" x14ac:dyDescent="0.25">
      <c r="A15" s="6" t="s">
        <v>4</v>
      </c>
      <c r="B15" s="6"/>
      <c r="C15" s="6"/>
      <c r="D15" s="10"/>
      <c r="E15" s="73"/>
      <c r="F15" s="73"/>
      <c r="G15" s="73"/>
      <c r="H15" s="73"/>
      <c r="I15" s="86"/>
    </row>
    <row r="16" spans="1:9" x14ac:dyDescent="0.25">
      <c r="A16" s="2" t="s">
        <v>49</v>
      </c>
      <c r="B16" s="18">
        <v>4</v>
      </c>
      <c r="C16" s="37" t="s">
        <v>99</v>
      </c>
      <c r="D16" s="10" t="s">
        <v>31</v>
      </c>
      <c r="E16" s="73"/>
      <c r="F16" s="73"/>
      <c r="G16" s="73"/>
      <c r="H16" s="73">
        <v>72.599999999999994</v>
      </c>
      <c r="I16" s="87"/>
    </row>
    <row r="17" spans="1:9" x14ac:dyDescent="0.25">
      <c r="A17" s="2" t="s">
        <v>50</v>
      </c>
      <c r="B17" s="18">
        <v>4</v>
      </c>
      <c r="C17" s="37" t="s">
        <v>99</v>
      </c>
      <c r="D17" s="10" t="s">
        <v>31</v>
      </c>
      <c r="E17" s="73"/>
      <c r="F17" s="73"/>
      <c r="G17" s="73"/>
      <c r="H17" s="73">
        <v>87.3</v>
      </c>
      <c r="I17" s="87"/>
    </row>
    <row r="18" spans="1:9" x14ac:dyDescent="0.25">
      <c r="A18" s="2" t="s">
        <v>52</v>
      </c>
      <c r="B18" s="18">
        <v>4</v>
      </c>
      <c r="C18" s="37" t="s">
        <v>99</v>
      </c>
      <c r="D18" s="10" t="s">
        <v>31</v>
      </c>
      <c r="E18" s="24"/>
      <c r="F18" s="24"/>
      <c r="G18" s="24"/>
      <c r="H18" s="24">
        <v>54.2</v>
      </c>
      <c r="I18" s="87"/>
    </row>
    <row r="19" spans="1:9" ht="45" x14ac:dyDescent="0.25">
      <c r="A19" s="59" t="s">
        <v>36</v>
      </c>
      <c r="B19" s="18">
        <v>2</v>
      </c>
      <c r="C19" s="58" t="s">
        <v>157</v>
      </c>
      <c r="D19" s="14" t="s">
        <v>31</v>
      </c>
      <c r="E19" s="76"/>
      <c r="F19" s="76"/>
      <c r="G19" s="76"/>
      <c r="H19" s="76">
        <v>81.3</v>
      </c>
      <c r="I19" s="85"/>
    </row>
    <row r="23" spans="1:9" x14ac:dyDescent="0.25">
      <c r="A23" t="s">
        <v>70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G13" sqref="G13:G21"/>
    </sheetView>
  </sheetViews>
  <sheetFormatPr defaultRowHeight="15" x14ac:dyDescent="0.25"/>
  <cols>
    <col min="1" max="2" width="31.85546875" customWidth="1"/>
    <col min="3" max="3" width="29.42578125" customWidth="1"/>
    <col min="4" max="8" width="9.140625" style="15"/>
  </cols>
  <sheetData>
    <row r="1" spans="1:9" x14ac:dyDescent="0.25">
      <c r="A1" s="57"/>
      <c r="B1" s="96" t="s">
        <v>98</v>
      </c>
      <c r="C1" s="95" t="s">
        <v>101</v>
      </c>
      <c r="D1" s="94" t="s">
        <v>190</v>
      </c>
      <c r="E1" s="94" t="s">
        <v>191</v>
      </c>
      <c r="F1" s="94" t="s">
        <v>192</v>
      </c>
      <c r="G1" s="94" t="s">
        <v>193</v>
      </c>
      <c r="H1" s="94" t="s">
        <v>194</v>
      </c>
      <c r="I1" s="94" t="s">
        <v>195</v>
      </c>
    </row>
    <row r="2" spans="1:9" x14ac:dyDescent="0.25">
      <c r="A2" s="57"/>
      <c r="B2" s="96"/>
      <c r="C2" s="95"/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</row>
    <row r="3" spans="1:9" x14ac:dyDescent="0.25">
      <c r="A3" s="5" t="s">
        <v>25</v>
      </c>
      <c r="B3" s="5"/>
      <c r="C3" s="5"/>
      <c r="D3" s="13"/>
      <c r="E3" s="13"/>
      <c r="F3" s="13"/>
      <c r="G3" s="13"/>
      <c r="H3" s="13"/>
      <c r="I3" s="1"/>
    </row>
    <row r="4" spans="1:9" x14ac:dyDescent="0.25">
      <c r="A4" s="2" t="s">
        <v>59</v>
      </c>
      <c r="B4" s="18">
        <v>5</v>
      </c>
      <c r="C4" s="37" t="s">
        <v>99</v>
      </c>
      <c r="D4" s="14" t="s">
        <v>31</v>
      </c>
      <c r="E4" s="75"/>
      <c r="F4" s="75"/>
      <c r="G4" s="75"/>
      <c r="H4" s="75">
        <v>76.900000000000006</v>
      </c>
      <c r="I4" s="75"/>
    </row>
    <row r="5" spans="1:9" x14ac:dyDescent="0.25">
      <c r="A5" s="2" t="s">
        <v>68</v>
      </c>
      <c r="B5" s="18">
        <v>5</v>
      </c>
      <c r="C5" s="37" t="s">
        <v>99</v>
      </c>
      <c r="D5" s="14" t="s">
        <v>31</v>
      </c>
      <c r="E5" s="75"/>
      <c r="F5" s="75"/>
      <c r="G5" s="75"/>
      <c r="H5" s="75">
        <v>92.8</v>
      </c>
      <c r="I5" s="75"/>
    </row>
    <row r="6" spans="1:9" x14ac:dyDescent="0.25">
      <c r="A6" s="2" t="s">
        <v>35</v>
      </c>
      <c r="B6" s="18">
        <v>5</v>
      </c>
      <c r="C6" s="37" t="s">
        <v>99</v>
      </c>
      <c r="D6" s="14" t="s">
        <v>31</v>
      </c>
      <c r="E6" s="75"/>
      <c r="F6" s="75"/>
      <c r="G6" s="75"/>
      <c r="H6" s="75">
        <v>80.8</v>
      </c>
      <c r="I6" s="75"/>
    </row>
    <row r="7" spans="1:9" x14ac:dyDescent="0.25">
      <c r="A7" s="2" t="s">
        <v>60</v>
      </c>
      <c r="B7" s="18">
        <v>5</v>
      </c>
      <c r="C7" s="37" t="s">
        <v>99</v>
      </c>
      <c r="D7" s="14" t="s">
        <v>31</v>
      </c>
      <c r="E7" s="75"/>
      <c r="F7" s="75"/>
      <c r="G7" s="75"/>
      <c r="H7" s="75">
        <v>86.9</v>
      </c>
      <c r="I7" s="75"/>
    </row>
    <row r="8" spans="1:9" x14ac:dyDescent="0.25">
      <c r="A8" s="2" t="s">
        <v>61</v>
      </c>
      <c r="B8" s="18">
        <v>5</v>
      </c>
      <c r="C8" s="37" t="s">
        <v>99</v>
      </c>
      <c r="D8" s="14" t="s">
        <v>31</v>
      </c>
      <c r="E8" s="75"/>
      <c r="F8" s="75"/>
      <c r="G8" s="75"/>
      <c r="H8" s="75">
        <v>80.400000000000006</v>
      </c>
      <c r="I8" s="75"/>
    </row>
    <row r="9" spans="1:9" x14ac:dyDescent="0.25">
      <c r="A9" s="2" t="s">
        <v>36</v>
      </c>
      <c r="B9" s="18">
        <v>5</v>
      </c>
      <c r="C9" s="37" t="s">
        <v>99</v>
      </c>
      <c r="D9" s="14" t="s">
        <v>31</v>
      </c>
      <c r="E9" s="75"/>
      <c r="F9" s="75"/>
      <c r="G9" s="75"/>
      <c r="H9" s="75">
        <v>84.6</v>
      </c>
      <c r="I9" s="75"/>
    </row>
    <row r="10" spans="1:9" x14ac:dyDescent="0.25">
      <c r="A10" s="2" t="s">
        <v>26</v>
      </c>
      <c r="B10" s="18">
        <v>5</v>
      </c>
      <c r="C10" s="37" t="s">
        <v>99</v>
      </c>
      <c r="D10" s="14" t="s">
        <v>31</v>
      </c>
      <c r="E10" s="75"/>
      <c r="F10" s="75"/>
      <c r="G10" s="75"/>
      <c r="H10" s="75">
        <v>81.099999999999994</v>
      </c>
      <c r="I10" s="75"/>
    </row>
    <row r="11" spans="1:9" x14ac:dyDescent="0.25">
      <c r="A11" s="5" t="s">
        <v>27</v>
      </c>
      <c r="B11" s="5"/>
      <c r="C11" s="39"/>
      <c r="D11" s="13"/>
      <c r="E11" s="81"/>
      <c r="F11" s="81"/>
      <c r="G11" s="81"/>
      <c r="H11" s="81"/>
      <c r="I11" s="82"/>
    </row>
    <row r="12" spans="1:9" x14ac:dyDescent="0.25">
      <c r="A12" s="6" t="s">
        <v>1</v>
      </c>
      <c r="B12" s="6"/>
      <c r="C12" s="6"/>
      <c r="E12" s="75"/>
      <c r="F12" s="75"/>
      <c r="G12" s="75"/>
      <c r="H12" s="75"/>
      <c r="I12" s="83"/>
    </row>
    <row r="13" spans="1:9" x14ac:dyDescent="0.25">
      <c r="A13" s="2" t="s">
        <v>37</v>
      </c>
      <c r="B13" s="18">
        <v>4</v>
      </c>
      <c r="C13" s="37" t="s">
        <v>100</v>
      </c>
      <c r="D13" s="14" t="s">
        <v>31</v>
      </c>
      <c r="E13" s="77" t="s">
        <v>31</v>
      </c>
      <c r="F13" s="77" t="s">
        <v>31</v>
      </c>
      <c r="G13" s="75"/>
      <c r="H13" s="75">
        <v>76.599999999999994</v>
      </c>
      <c r="I13" s="75"/>
    </row>
    <row r="14" spans="1:9" x14ac:dyDescent="0.25">
      <c r="A14" s="2" t="s">
        <v>34</v>
      </c>
      <c r="B14" s="18">
        <v>4</v>
      </c>
      <c r="C14" s="37" t="s">
        <v>100</v>
      </c>
      <c r="D14" s="14" t="s">
        <v>31</v>
      </c>
      <c r="E14" s="77" t="s">
        <v>31</v>
      </c>
      <c r="F14" s="77" t="s">
        <v>31</v>
      </c>
      <c r="G14" s="75"/>
      <c r="H14" s="75">
        <v>79.900000000000006</v>
      </c>
      <c r="I14" s="75"/>
    </row>
    <row r="15" spans="1:9" x14ac:dyDescent="0.25">
      <c r="A15" s="2" t="s">
        <v>35</v>
      </c>
      <c r="B15" s="18">
        <v>4</v>
      </c>
      <c r="C15" s="37" t="s">
        <v>100</v>
      </c>
      <c r="D15" s="14" t="s">
        <v>31</v>
      </c>
      <c r="E15" s="77" t="s">
        <v>31</v>
      </c>
      <c r="F15" s="77" t="s">
        <v>31</v>
      </c>
      <c r="G15" s="75"/>
      <c r="H15" s="75">
        <v>91.2</v>
      </c>
      <c r="I15" s="75"/>
    </row>
    <row r="16" spans="1:9" x14ac:dyDescent="0.25">
      <c r="A16" s="2" t="s">
        <v>36</v>
      </c>
      <c r="B16" s="18">
        <v>4</v>
      </c>
      <c r="C16" s="37" t="s">
        <v>99</v>
      </c>
      <c r="D16" s="14" t="s">
        <v>31</v>
      </c>
      <c r="E16" s="77" t="s">
        <v>31</v>
      </c>
      <c r="F16" s="77" t="s">
        <v>31</v>
      </c>
      <c r="G16" s="75"/>
      <c r="H16" s="75">
        <v>88.9</v>
      </c>
      <c r="I16" s="75"/>
    </row>
    <row r="17" spans="1:9" x14ac:dyDescent="0.25">
      <c r="A17" s="6" t="s">
        <v>4</v>
      </c>
      <c r="B17" s="6"/>
      <c r="C17" s="6"/>
      <c r="D17" s="14"/>
      <c r="E17" s="77"/>
      <c r="F17" s="77"/>
      <c r="G17" s="75"/>
      <c r="H17" s="75"/>
      <c r="I17" s="83"/>
    </row>
    <row r="18" spans="1:9" x14ac:dyDescent="0.25">
      <c r="A18" s="2" t="s">
        <v>37</v>
      </c>
      <c r="B18" s="18">
        <v>4</v>
      </c>
      <c r="C18" s="37" t="s">
        <v>100</v>
      </c>
      <c r="D18" s="14" t="s">
        <v>31</v>
      </c>
      <c r="E18" s="77" t="s">
        <v>31</v>
      </c>
      <c r="F18" s="77" t="s">
        <v>31</v>
      </c>
      <c r="G18" s="75"/>
      <c r="H18" s="75">
        <v>87.5</v>
      </c>
      <c r="I18" s="76"/>
    </row>
    <row r="19" spans="1:9" x14ac:dyDescent="0.25">
      <c r="A19" s="2" t="s">
        <v>34</v>
      </c>
      <c r="B19" s="18">
        <v>4</v>
      </c>
      <c r="C19" s="37" t="s">
        <v>100</v>
      </c>
      <c r="D19" s="14" t="s">
        <v>31</v>
      </c>
      <c r="E19" s="77" t="s">
        <v>31</v>
      </c>
      <c r="F19" s="77" t="s">
        <v>31</v>
      </c>
      <c r="G19" s="75"/>
      <c r="H19" s="75">
        <v>92.6</v>
      </c>
      <c r="I19" s="76"/>
    </row>
    <row r="20" spans="1:9" x14ac:dyDescent="0.25">
      <c r="A20" s="2" t="s">
        <v>35</v>
      </c>
      <c r="B20" s="18">
        <v>4</v>
      </c>
      <c r="C20" s="37" t="s">
        <v>100</v>
      </c>
      <c r="D20" s="14" t="s">
        <v>31</v>
      </c>
      <c r="E20" s="77" t="s">
        <v>31</v>
      </c>
      <c r="F20" s="77" t="s">
        <v>31</v>
      </c>
      <c r="G20" s="75"/>
      <c r="H20" s="75">
        <v>96.8</v>
      </c>
      <c r="I20" s="76"/>
    </row>
    <row r="21" spans="1:9" x14ac:dyDescent="0.25">
      <c r="A21" s="2" t="s">
        <v>36</v>
      </c>
      <c r="B21" s="18">
        <v>4</v>
      </c>
      <c r="C21" s="37" t="s">
        <v>99</v>
      </c>
      <c r="D21" s="14" t="s">
        <v>31</v>
      </c>
      <c r="E21" s="77" t="s">
        <v>31</v>
      </c>
      <c r="F21" s="77" t="s">
        <v>31</v>
      </c>
      <c r="G21" s="75"/>
      <c r="H21" s="75">
        <v>90.5</v>
      </c>
      <c r="I21" s="76"/>
    </row>
    <row r="24" spans="1:9" ht="45.75" customHeight="1" x14ac:dyDescent="0.25">
      <c r="A24" s="97" t="s">
        <v>110</v>
      </c>
      <c r="B24" s="97"/>
      <c r="C24" s="36"/>
    </row>
  </sheetData>
  <mergeCells count="3">
    <mergeCell ref="B1:B2"/>
    <mergeCell ref="C1:C2"/>
    <mergeCell ref="A24:B2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activeCell="A22" sqref="A22:XFD22"/>
    </sheetView>
  </sheetViews>
  <sheetFormatPr defaultRowHeight="15" x14ac:dyDescent="0.25"/>
  <cols>
    <col min="1" max="1" width="34.140625" style="70" customWidth="1"/>
    <col min="2" max="2" width="25.7109375" customWidth="1"/>
    <col min="3" max="3" width="29.42578125" customWidth="1"/>
    <col min="4" max="8" width="9.140625" style="15"/>
    <col min="9" max="9" width="9" customWidth="1"/>
    <col min="10" max="10" width="5.85546875" customWidth="1"/>
    <col min="17" max="25" width="9.140625" style="7"/>
  </cols>
  <sheetData>
    <row r="1" spans="1:25" x14ac:dyDescent="0.25">
      <c r="A1" s="67"/>
      <c r="B1" s="96" t="s">
        <v>98</v>
      </c>
      <c r="C1" s="95" t="s">
        <v>101</v>
      </c>
      <c r="D1" s="94" t="s">
        <v>190</v>
      </c>
      <c r="E1" s="94" t="s">
        <v>191</v>
      </c>
      <c r="F1" s="94" t="s">
        <v>192</v>
      </c>
      <c r="G1" s="94" t="s">
        <v>193</v>
      </c>
      <c r="H1" s="94" t="s">
        <v>194</v>
      </c>
      <c r="I1" s="94" t="s">
        <v>195</v>
      </c>
    </row>
    <row r="2" spans="1:25" x14ac:dyDescent="0.25">
      <c r="A2" s="67"/>
      <c r="B2" s="96"/>
      <c r="C2" s="95"/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</row>
    <row r="3" spans="1:25" x14ac:dyDescent="0.25">
      <c r="A3" s="68" t="s">
        <v>18</v>
      </c>
      <c r="B3" s="5"/>
      <c r="C3" s="5"/>
      <c r="D3" s="17"/>
      <c r="E3" s="13"/>
      <c r="F3" s="13"/>
      <c r="G3" s="13"/>
      <c r="H3" s="13"/>
      <c r="I3" s="31"/>
    </row>
    <row r="4" spans="1:25" x14ac:dyDescent="0.25">
      <c r="A4" s="58" t="s">
        <v>12</v>
      </c>
      <c r="B4" s="18">
        <v>3</v>
      </c>
      <c r="C4" s="37" t="s">
        <v>111</v>
      </c>
      <c r="D4" s="75"/>
      <c r="E4" s="75"/>
      <c r="F4" s="75"/>
      <c r="G4" s="75"/>
      <c r="H4" s="75">
        <v>80.7</v>
      </c>
      <c r="I4" s="75"/>
    </row>
    <row r="5" spans="1:25" x14ac:dyDescent="0.25">
      <c r="A5" s="58" t="s">
        <v>75</v>
      </c>
      <c r="B5" s="18">
        <v>5</v>
      </c>
      <c r="C5" s="37" t="s">
        <v>99</v>
      </c>
      <c r="D5" s="76"/>
      <c r="E5" s="76"/>
      <c r="F5" s="76"/>
      <c r="G5" s="76"/>
      <c r="H5" s="76">
        <v>54.7</v>
      </c>
      <c r="I5" s="76"/>
    </row>
    <row r="6" spans="1:25" ht="30" x14ac:dyDescent="0.25">
      <c r="A6" s="58" t="s">
        <v>186</v>
      </c>
      <c r="B6" s="18">
        <v>5</v>
      </c>
      <c r="C6" s="37" t="s">
        <v>99</v>
      </c>
      <c r="D6" s="77" t="s">
        <v>31</v>
      </c>
      <c r="E6" s="77" t="s">
        <v>31</v>
      </c>
      <c r="F6" s="77" t="s">
        <v>31</v>
      </c>
      <c r="G6" s="77"/>
      <c r="H6" s="76">
        <v>48.1</v>
      </c>
      <c r="I6" s="76"/>
    </row>
    <row r="7" spans="1:25" ht="30" x14ac:dyDescent="0.25">
      <c r="A7" s="58" t="s">
        <v>76</v>
      </c>
      <c r="B7" s="18">
        <v>5</v>
      </c>
      <c r="C7" s="37" t="s">
        <v>99</v>
      </c>
      <c r="D7" s="77" t="s">
        <v>31</v>
      </c>
      <c r="E7" s="77" t="s">
        <v>31</v>
      </c>
      <c r="F7" s="77" t="s">
        <v>31</v>
      </c>
      <c r="G7" s="77"/>
      <c r="H7" s="75">
        <v>81.7</v>
      </c>
      <c r="I7" s="75"/>
    </row>
    <row r="8" spans="1:25" x14ac:dyDescent="0.25">
      <c r="A8" s="58" t="s">
        <v>19</v>
      </c>
      <c r="B8" s="18">
        <v>5</v>
      </c>
      <c r="C8" s="37" t="s">
        <v>99</v>
      </c>
      <c r="D8" s="75"/>
      <c r="E8" s="75"/>
      <c r="F8" s="75"/>
      <c r="G8" s="75"/>
      <c r="H8" s="75">
        <v>66.2</v>
      </c>
      <c r="I8" s="75"/>
    </row>
    <row r="9" spans="1:25" s="2" customFormat="1" x14ac:dyDescent="0.25">
      <c r="A9" s="58" t="s">
        <v>20</v>
      </c>
      <c r="B9" s="18" t="s">
        <v>188</v>
      </c>
      <c r="C9" s="37" t="s">
        <v>189</v>
      </c>
      <c r="D9" s="78" t="s">
        <v>31</v>
      </c>
      <c r="E9" s="78" t="s">
        <v>31</v>
      </c>
      <c r="F9" s="78" t="s">
        <v>31</v>
      </c>
      <c r="G9" s="78"/>
      <c r="H9" s="79">
        <v>81.5</v>
      </c>
      <c r="I9" s="78" t="s">
        <v>31</v>
      </c>
      <c r="J9" s="101"/>
      <c r="K9" s="101"/>
      <c r="Q9" s="30"/>
      <c r="R9" s="30"/>
      <c r="S9" s="30"/>
      <c r="T9" s="30"/>
      <c r="U9" s="30"/>
      <c r="V9" s="30"/>
      <c r="W9" s="30"/>
      <c r="X9" s="30"/>
      <c r="Y9" s="30"/>
    </row>
    <row r="10" spans="1:25" s="2" customFormat="1" x14ac:dyDescent="0.25">
      <c r="A10" s="58" t="s">
        <v>21</v>
      </c>
      <c r="B10" s="18">
        <v>5</v>
      </c>
      <c r="C10" s="37" t="s">
        <v>99</v>
      </c>
      <c r="D10" s="78" t="s">
        <v>31</v>
      </c>
      <c r="E10" s="78" t="s">
        <v>31</v>
      </c>
      <c r="F10" s="78" t="s">
        <v>31</v>
      </c>
      <c r="G10" s="78"/>
      <c r="H10" s="79">
        <v>75.3</v>
      </c>
      <c r="I10" s="79"/>
      <c r="Q10" s="30"/>
      <c r="R10" s="30"/>
      <c r="S10" s="30"/>
      <c r="T10" s="30"/>
      <c r="U10" s="30"/>
      <c r="V10" s="30"/>
      <c r="W10" s="30"/>
      <c r="X10" s="30"/>
      <c r="Y10" s="30"/>
    </row>
    <row r="11" spans="1:25" s="2" customFormat="1" x14ac:dyDescent="0.25">
      <c r="A11" s="58" t="s">
        <v>22</v>
      </c>
      <c r="D11" s="78" t="s">
        <v>31</v>
      </c>
      <c r="E11" s="102"/>
      <c r="F11" s="102"/>
      <c r="G11" s="102"/>
      <c r="H11" s="78" t="s">
        <v>31</v>
      </c>
      <c r="I11" s="80" t="s">
        <v>31</v>
      </c>
      <c r="Q11" s="30"/>
      <c r="R11" s="30"/>
      <c r="S11" s="30"/>
      <c r="T11" s="30"/>
      <c r="U11" s="30"/>
      <c r="V11" s="30"/>
      <c r="W11" s="30"/>
      <c r="X11" s="103"/>
      <c r="Y11" s="104"/>
    </row>
    <row r="12" spans="1:25" x14ac:dyDescent="0.25">
      <c r="A12" s="68" t="s">
        <v>13</v>
      </c>
      <c r="B12" s="5"/>
      <c r="C12" s="5"/>
      <c r="D12" s="81"/>
      <c r="E12" s="81"/>
      <c r="F12" s="81"/>
      <c r="G12" s="81"/>
      <c r="H12" s="81"/>
      <c r="I12" s="82"/>
      <c r="X12" s="27"/>
      <c r="Y12" s="28"/>
    </row>
    <row r="13" spans="1:25" x14ac:dyDescent="0.25">
      <c r="A13" s="58" t="s">
        <v>14</v>
      </c>
      <c r="B13" s="18" t="s">
        <v>107</v>
      </c>
      <c r="C13" s="2" t="s">
        <v>112</v>
      </c>
      <c r="D13" s="77" t="s">
        <v>31</v>
      </c>
      <c r="E13" s="75"/>
      <c r="F13" s="75"/>
      <c r="G13" s="75"/>
      <c r="H13" s="75">
        <v>85.2</v>
      </c>
      <c r="I13" s="75"/>
      <c r="X13" s="27"/>
      <c r="Y13" s="28"/>
    </row>
    <row r="14" spans="1:25" x14ac:dyDescent="0.25">
      <c r="A14" s="58" t="s">
        <v>38</v>
      </c>
      <c r="B14" s="18" t="s">
        <v>113</v>
      </c>
      <c r="C14" s="2" t="s">
        <v>114</v>
      </c>
      <c r="D14" s="77" t="s">
        <v>31</v>
      </c>
      <c r="E14" s="75"/>
      <c r="F14" s="75"/>
      <c r="G14" s="75"/>
      <c r="H14" s="75">
        <v>70.900000000000006</v>
      </c>
      <c r="I14" s="75"/>
      <c r="X14" s="29"/>
      <c r="Y14" s="28"/>
    </row>
    <row r="15" spans="1:25" x14ac:dyDescent="0.25">
      <c r="A15" s="58" t="s">
        <v>96</v>
      </c>
      <c r="B15" s="18">
        <v>5</v>
      </c>
      <c r="C15" s="37" t="s">
        <v>99</v>
      </c>
      <c r="D15" s="77" t="s">
        <v>31</v>
      </c>
      <c r="E15" s="75"/>
      <c r="F15" s="75"/>
      <c r="G15" s="75"/>
      <c r="H15" s="75">
        <v>84.3</v>
      </c>
      <c r="I15" s="75"/>
      <c r="R15" s="27"/>
      <c r="S15" s="28"/>
      <c r="X15" s="27"/>
      <c r="Y15" s="28"/>
    </row>
    <row r="16" spans="1:25" x14ac:dyDescent="0.25">
      <c r="A16" s="58" t="s">
        <v>15</v>
      </c>
      <c r="B16" s="2"/>
      <c r="C16" s="2"/>
      <c r="D16" s="77"/>
      <c r="E16" s="77"/>
      <c r="F16" s="77"/>
      <c r="G16" s="77"/>
      <c r="H16" s="76"/>
      <c r="I16" s="83"/>
      <c r="R16" s="27"/>
      <c r="S16" s="28"/>
      <c r="X16" s="29"/>
      <c r="Y16" s="28"/>
    </row>
    <row r="17" spans="1:25" x14ac:dyDescent="0.25">
      <c r="A17" s="69" t="s">
        <v>71</v>
      </c>
      <c r="B17" s="19"/>
      <c r="C17" s="19"/>
      <c r="D17" s="77" t="s">
        <v>31</v>
      </c>
      <c r="E17" s="77" t="s">
        <v>31</v>
      </c>
      <c r="F17" s="77" t="s">
        <v>31</v>
      </c>
      <c r="G17" s="77"/>
      <c r="H17" s="76">
        <v>6</v>
      </c>
      <c r="I17" s="75"/>
      <c r="R17" s="27"/>
      <c r="S17" s="28"/>
      <c r="X17" s="27"/>
      <c r="Y17" s="28"/>
    </row>
    <row r="18" spans="1:25" x14ac:dyDescent="0.25">
      <c r="A18" s="69" t="s">
        <v>72</v>
      </c>
      <c r="B18" s="19"/>
      <c r="C18" s="19"/>
      <c r="D18" s="77" t="s">
        <v>31</v>
      </c>
      <c r="E18" s="77" t="s">
        <v>31</v>
      </c>
      <c r="F18" s="77" t="s">
        <v>31</v>
      </c>
      <c r="G18" s="77"/>
      <c r="H18" s="76">
        <v>47.7</v>
      </c>
      <c r="I18" s="75"/>
      <c r="R18" s="27"/>
      <c r="S18" s="28"/>
      <c r="X18" s="29"/>
      <c r="Y18" s="28"/>
    </row>
    <row r="19" spans="1:25" x14ac:dyDescent="0.25">
      <c r="A19" s="69" t="s">
        <v>73</v>
      </c>
      <c r="B19" s="19"/>
      <c r="C19" s="19"/>
      <c r="D19" s="77" t="s">
        <v>31</v>
      </c>
      <c r="E19" s="77" t="s">
        <v>31</v>
      </c>
      <c r="F19" s="77" t="s">
        <v>31</v>
      </c>
      <c r="G19" s="77"/>
      <c r="H19" s="76">
        <v>40.200000000000003</v>
      </c>
      <c r="I19" s="75"/>
      <c r="X19" s="27"/>
      <c r="Y19" s="28"/>
    </row>
    <row r="20" spans="1:25" x14ac:dyDescent="0.25">
      <c r="A20" s="68" t="s">
        <v>23</v>
      </c>
      <c r="B20" s="5"/>
      <c r="C20" s="5"/>
      <c r="D20" s="81"/>
      <c r="E20" s="81"/>
      <c r="F20" s="81"/>
      <c r="G20" s="81"/>
      <c r="H20" s="81"/>
      <c r="I20" s="82"/>
      <c r="X20" s="27"/>
      <c r="Y20" s="28"/>
    </row>
    <row r="21" spans="1:25" x14ac:dyDescent="0.25">
      <c r="A21" s="58" t="s">
        <v>62</v>
      </c>
      <c r="B21" s="18">
        <v>5</v>
      </c>
      <c r="C21" s="2" t="s">
        <v>187</v>
      </c>
      <c r="D21" s="76"/>
      <c r="E21" s="76"/>
      <c r="F21" s="76"/>
      <c r="G21" s="76"/>
      <c r="H21" s="76">
        <v>71</v>
      </c>
      <c r="I21" s="75"/>
      <c r="X21" s="27"/>
      <c r="Y21" s="28"/>
    </row>
    <row r="22" spans="1:25" s="2" customFormat="1" x14ac:dyDescent="0.25">
      <c r="A22" s="58" t="s">
        <v>63</v>
      </c>
      <c r="B22" s="18">
        <v>4</v>
      </c>
      <c r="C22" s="2" t="s">
        <v>115</v>
      </c>
      <c r="D22" s="76"/>
      <c r="E22" s="76"/>
      <c r="F22" s="76"/>
      <c r="G22" s="76"/>
      <c r="H22" s="105" t="s">
        <v>31</v>
      </c>
      <c r="I22" s="105" t="s">
        <v>31</v>
      </c>
      <c r="Q22" s="30"/>
      <c r="R22" s="30"/>
      <c r="S22" s="30"/>
      <c r="T22" s="30"/>
      <c r="U22" s="30"/>
      <c r="V22" s="30"/>
      <c r="W22" s="30"/>
      <c r="X22" s="103"/>
      <c r="Y22" s="104"/>
    </row>
    <row r="23" spans="1:25" x14ac:dyDescent="0.25">
      <c r="A23" s="58" t="s">
        <v>24</v>
      </c>
      <c r="B23" s="18">
        <v>5</v>
      </c>
      <c r="C23" s="37" t="s">
        <v>99</v>
      </c>
      <c r="D23" s="75"/>
      <c r="E23" s="75"/>
      <c r="F23" s="75"/>
      <c r="G23" s="75"/>
      <c r="H23" s="75">
        <v>78.2</v>
      </c>
      <c r="I23" s="75"/>
    </row>
  </sheetData>
  <mergeCells count="2">
    <mergeCell ref="B1:B2"/>
    <mergeCell ref="C1:C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G23" sqref="G23"/>
    </sheetView>
  </sheetViews>
  <sheetFormatPr defaultRowHeight="15" x14ac:dyDescent="0.25"/>
  <cols>
    <col min="1" max="1" width="34.85546875" customWidth="1"/>
    <col min="2" max="2" width="22.85546875" customWidth="1"/>
    <col min="3" max="3" width="33" customWidth="1"/>
    <col min="4" max="8" width="9.140625" style="3"/>
    <col min="11" max="11" width="9.140625" style="7"/>
    <col min="13" max="13" width="9.140625" style="7"/>
  </cols>
  <sheetData>
    <row r="1" spans="1:14" x14ac:dyDescent="0.25">
      <c r="A1" s="57"/>
      <c r="B1" s="96" t="s">
        <v>98</v>
      </c>
      <c r="C1" s="95" t="s">
        <v>101</v>
      </c>
      <c r="D1" s="94" t="s">
        <v>190</v>
      </c>
      <c r="E1" s="94" t="s">
        <v>191</v>
      </c>
      <c r="F1" s="94" t="s">
        <v>192</v>
      </c>
      <c r="G1" s="94" t="s">
        <v>193</v>
      </c>
      <c r="H1" s="94" t="s">
        <v>194</v>
      </c>
      <c r="I1" s="94" t="s">
        <v>195</v>
      </c>
    </row>
    <row r="2" spans="1:14" x14ac:dyDescent="0.25">
      <c r="A2" s="57"/>
      <c r="B2" s="96"/>
      <c r="C2" s="95"/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</row>
    <row r="3" spans="1:14" x14ac:dyDescent="0.25">
      <c r="A3" s="5" t="s">
        <v>16</v>
      </c>
      <c r="B3" s="5"/>
      <c r="C3" s="5"/>
      <c r="D3" s="11"/>
      <c r="E3" s="11"/>
      <c r="F3" s="11"/>
      <c r="G3" s="11"/>
      <c r="H3" s="11"/>
      <c r="I3" s="1"/>
    </row>
    <row r="4" spans="1:14" x14ac:dyDescent="0.25">
      <c r="A4" s="2" t="s">
        <v>17</v>
      </c>
      <c r="B4" s="18">
        <v>4</v>
      </c>
      <c r="C4" s="2" t="s">
        <v>104</v>
      </c>
      <c r="D4" s="10" t="s">
        <v>31</v>
      </c>
      <c r="E4" s="10" t="s">
        <v>31</v>
      </c>
      <c r="F4" s="10" t="s">
        <v>31</v>
      </c>
      <c r="G4" s="10"/>
      <c r="H4" s="73">
        <v>75.400000000000006</v>
      </c>
      <c r="I4" s="73"/>
    </row>
    <row r="5" spans="1:14" x14ac:dyDescent="0.25">
      <c r="A5" s="2" t="s">
        <v>64</v>
      </c>
      <c r="B5" s="18">
        <v>4</v>
      </c>
      <c r="C5" s="2" t="s">
        <v>104</v>
      </c>
      <c r="D5" s="10" t="s">
        <v>31</v>
      </c>
      <c r="E5" s="10" t="s">
        <v>31</v>
      </c>
      <c r="F5" s="10" t="s">
        <v>31</v>
      </c>
      <c r="G5" s="10"/>
      <c r="H5" s="73">
        <v>81.5</v>
      </c>
      <c r="I5" s="73"/>
    </row>
    <row r="6" spans="1:14" x14ac:dyDescent="0.25">
      <c r="A6" s="2" t="s">
        <v>65</v>
      </c>
      <c r="B6" s="18">
        <v>4</v>
      </c>
      <c r="C6" s="2" t="s">
        <v>104</v>
      </c>
      <c r="D6" s="10" t="s">
        <v>31</v>
      </c>
      <c r="E6" s="10" t="s">
        <v>31</v>
      </c>
      <c r="F6" s="10" t="s">
        <v>31</v>
      </c>
      <c r="G6" s="10"/>
      <c r="H6" s="73">
        <v>94.1</v>
      </c>
      <c r="I6" s="73"/>
    </row>
    <row r="7" spans="1:14" x14ac:dyDescent="0.25">
      <c r="A7" s="2" t="s">
        <v>67</v>
      </c>
      <c r="B7" s="18">
        <v>4</v>
      </c>
      <c r="C7" s="2" t="s">
        <v>104</v>
      </c>
      <c r="D7" s="10" t="s">
        <v>31</v>
      </c>
      <c r="E7" s="10" t="s">
        <v>31</v>
      </c>
      <c r="F7" s="10" t="s">
        <v>31</v>
      </c>
      <c r="G7" s="10"/>
      <c r="H7" s="73">
        <v>73</v>
      </c>
      <c r="I7" s="73"/>
    </row>
    <row r="8" spans="1:14" x14ac:dyDescent="0.25">
      <c r="A8" s="2" t="s">
        <v>66</v>
      </c>
      <c r="B8" s="18">
        <v>4</v>
      </c>
      <c r="C8" s="2" t="s">
        <v>104</v>
      </c>
      <c r="D8" s="10" t="s">
        <v>31</v>
      </c>
      <c r="E8" s="10" t="s">
        <v>31</v>
      </c>
      <c r="F8" s="10" t="s">
        <v>31</v>
      </c>
      <c r="G8" s="10"/>
      <c r="H8" s="24">
        <v>74.900000000000006</v>
      </c>
      <c r="I8" s="73"/>
      <c r="M8" s="21"/>
      <c r="N8" s="20"/>
    </row>
    <row r="9" spans="1:14" x14ac:dyDescent="0.25">
      <c r="A9" s="2" t="s">
        <v>28</v>
      </c>
      <c r="B9" s="18" t="s">
        <v>117</v>
      </c>
      <c r="C9" s="2"/>
      <c r="D9" s="10" t="s">
        <v>31</v>
      </c>
      <c r="E9" s="10" t="s">
        <v>31</v>
      </c>
      <c r="F9" s="10" t="s">
        <v>31</v>
      </c>
      <c r="G9" s="10"/>
      <c r="H9" s="74" t="s">
        <v>31</v>
      </c>
      <c r="I9" s="74" t="s">
        <v>31</v>
      </c>
      <c r="M9" s="21"/>
      <c r="N9" s="20"/>
    </row>
    <row r="10" spans="1:14" x14ac:dyDescent="0.25">
      <c r="A10" s="2" t="s">
        <v>29</v>
      </c>
      <c r="B10" s="18">
        <v>5</v>
      </c>
      <c r="C10" s="66" t="s">
        <v>116</v>
      </c>
      <c r="D10" s="10" t="s">
        <v>31</v>
      </c>
      <c r="E10" s="10" t="s">
        <v>31</v>
      </c>
      <c r="F10" s="10" t="s">
        <v>31</v>
      </c>
      <c r="G10" s="10"/>
      <c r="H10" s="73">
        <v>39.5</v>
      </c>
      <c r="I10" s="73"/>
      <c r="K10" s="21"/>
      <c r="L10" s="20"/>
      <c r="M10" s="21"/>
      <c r="N10" s="20"/>
    </row>
    <row r="11" spans="1:14" x14ac:dyDescent="0.25">
      <c r="A11" s="2" t="s">
        <v>30</v>
      </c>
      <c r="B11" s="18" t="s">
        <v>117</v>
      </c>
      <c r="C11" s="66"/>
      <c r="D11" s="10" t="s">
        <v>31</v>
      </c>
      <c r="E11" s="10" t="s">
        <v>31</v>
      </c>
      <c r="F11" s="10" t="s">
        <v>31</v>
      </c>
      <c r="G11" s="10"/>
      <c r="H11" s="74" t="s">
        <v>31</v>
      </c>
      <c r="I11" s="74" t="s">
        <v>31</v>
      </c>
      <c r="K11" s="21"/>
      <c r="L11" s="20"/>
      <c r="M11" s="22"/>
      <c r="N11" s="20"/>
    </row>
    <row r="12" spans="1:14" x14ac:dyDescent="0.25">
      <c r="A12" s="2" t="s">
        <v>19</v>
      </c>
      <c r="B12" s="18">
        <v>6</v>
      </c>
      <c r="C12" s="66" t="s">
        <v>118</v>
      </c>
      <c r="D12" s="10" t="s">
        <v>31</v>
      </c>
      <c r="E12" s="10" t="s">
        <v>31</v>
      </c>
      <c r="F12" s="10" t="s">
        <v>31</v>
      </c>
      <c r="G12" s="10"/>
      <c r="H12" s="24">
        <v>57.8</v>
      </c>
      <c r="I12" s="73"/>
      <c r="K12" s="21"/>
      <c r="L12" s="20"/>
      <c r="M12" s="21"/>
      <c r="N12" s="20"/>
    </row>
    <row r="13" spans="1:14" x14ac:dyDescent="0.25">
      <c r="A13" s="2" t="s">
        <v>32</v>
      </c>
      <c r="B13" s="18">
        <v>5</v>
      </c>
      <c r="C13" s="2" t="s">
        <v>99</v>
      </c>
      <c r="D13" s="10" t="s">
        <v>31</v>
      </c>
      <c r="E13" s="10" t="s">
        <v>31</v>
      </c>
      <c r="F13" s="10" t="s">
        <v>31</v>
      </c>
      <c r="G13" s="10"/>
      <c r="H13" s="73">
        <v>56.5</v>
      </c>
      <c r="I13" s="73"/>
      <c r="K13" s="22"/>
      <c r="L13" s="20"/>
      <c r="M13" s="22"/>
      <c r="N13" s="20"/>
    </row>
    <row r="14" spans="1:14" x14ac:dyDescent="0.25">
      <c r="A14" s="2" t="s">
        <v>33</v>
      </c>
      <c r="B14" s="18">
        <v>4</v>
      </c>
      <c r="C14" s="2" t="s">
        <v>99</v>
      </c>
      <c r="D14" s="10" t="s">
        <v>31</v>
      </c>
      <c r="E14" s="10" t="s">
        <v>31</v>
      </c>
      <c r="F14" s="10" t="s">
        <v>31</v>
      </c>
      <c r="G14" s="10"/>
      <c r="H14" s="73">
        <v>83.4</v>
      </c>
      <c r="I14" s="73"/>
      <c r="K14" s="21"/>
      <c r="L14" s="20"/>
      <c r="M14" s="21"/>
      <c r="N14" s="20"/>
    </row>
    <row r="15" spans="1:14" x14ac:dyDescent="0.25">
      <c r="K15" s="21"/>
      <c r="L15" s="20"/>
      <c r="M15" s="22"/>
      <c r="N15" s="20"/>
    </row>
    <row r="16" spans="1:14" ht="30.75" customHeight="1" x14ac:dyDescent="0.25">
      <c r="A16" s="98" t="s">
        <v>74</v>
      </c>
      <c r="B16" s="98"/>
      <c r="C16" s="23"/>
      <c r="K16" s="21"/>
      <c r="L16" s="20"/>
      <c r="M16" s="21"/>
      <c r="N16" s="20"/>
    </row>
    <row r="17" spans="11:14" x14ac:dyDescent="0.25">
      <c r="K17" s="21"/>
      <c r="L17" s="20"/>
      <c r="M17" s="21"/>
      <c r="N17" s="20"/>
    </row>
    <row r="18" spans="11:14" x14ac:dyDescent="0.25">
      <c r="K18" s="21"/>
      <c r="L18" s="20"/>
    </row>
    <row r="19" spans="11:14" x14ac:dyDescent="0.25">
      <c r="K19" s="21"/>
      <c r="L19" s="20"/>
    </row>
  </sheetData>
  <mergeCells count="3">
    <mergeCell ref="B1:B2"/>
    <mergeCell ref="C1:C2"/>
    <mergeCell ref="A16:B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H18" sqref="H18"/>
    </sheetView>
  </sheetViews>
  <sheetFormatPr defaultRowHeight="15" x14ac:dyDescent="0.25"/>
  <cols>
    <col min="1" max="1" width="34.85546875" customWidth="1"/>
    <col min="2" max="2" width="33.42578125" customWidth="1"/>
    <col min="3" max="3" width="34.85546875" customWidth="1"/>
    <col min="4" max="8" width="9.140625" style="3" customWidth="1"/>
    <col min="11" max="11" width="9.140625" style="7"/>
    <col min="13" max="13" width="9.140625" style="7"/>
  </cols>
  <sheetData>
    <row r="1" spans="1:14" s="2" customFormat="1" x14ac:dyDescent="0.25">
      <c r="A1" s="57"/>
      <c r="B1" s="96" t="s">
        <v>98</v>
      </c>
      <c r="C1" s="95" t="s">
        <v>101</v>
      </c>
      <c r="D1" s="94" t="s">
        <v>190</v>
      </c>
      <c r="E1" s="94" t="s">
        <v>191</v>
      </c>
      <c r="F1" s="94" t="s">
        <v>192</v>
      </c>
      <c r="G1" s="94" t="s">
        <v>193</v>
      </c>
      <c r="H1" s="94" t="s">
        <v>194</v>
      </c>
      <c r="I1" s="94" t="s">
        <v>195</v>
      </c>
      <c r="K1" s="30"/>
      <c r="M1" s="30"/>
    </row>
    <row r="2" spans="1:14" s="2" customFormat="1" x14ac:dyDescent="0.25">
      <c r="A2" s="57"/>
      <c r="B2" s="96"/>
      <c r="C2" s="95"/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K2" s="30"/>
      <c r="M2" s="30"/>
    </row>
    <row r="3" spans="1:14" x14ac:dyDescent="0.25">
      <c r="A3" s="5" t="s">
        <v>80</v>
      </c>
      <c r="B3" s="5"/>
      <c r="C3" s="5"/>
      <c r="D3" s="11"/>
      <c r="E3" s="11"/>
      <c r="F3" s="11"/>
      <c r="G3" s="11"/>
      <c r="H3" s="11"/>
      <c r="I3" s="1"/>
    </row>
    <row r="4" spans="1:14" x14ac:dyDescent="0.25">
      <c r="A4" s="2" t="s">
        <v>61</v>
      </c>
      <c r="B4" s="18">
        <v>5</v>
      </c>
      <c r="C4" s="2" t="s">
        <v>99</v>
      </c>
      <c r="D4" s="10" t="s">
        <v>31</v>
      </c>
      <c r="E4" s="10" t="s">
        <v>31</v>
      </c>
      <c r="F4" s="10" t="s">
        <v>31</v>
      </c>
      <c r="G4" s="10" t="s">
        <v>31</v>
      </c>
      <c r="H4" s="74">
        <v>53.7</v>
      </c>
      <c r="I4" s="73"/>
    </row>
    <row r="5" spans="1:14" x14ac:dyDescent="0.25">
      <c r="A5" s="2" t="s">
        <v>81</v>
      </c>
      <c r="B5" s="18">
        <v>5</v>
      </c>
      <c r="C5" s="2" t="s">
        <v>119</v>
      </c>
      <c r="D5" s="10" t="s">
        <v>31</v>
      </c>
      <c r="E5" s="10" t="s">
        <v>31</v>
      </c>
      <c r="F5" s="10" t="s">
        <v>31</v>
      </c>
      <c r="G5" s="10" t="s">
        <v>31</v>
      </c>
      <c r="H5" s="74">
        <v>64.900000000000006</v>
      </c>
      <c r="I5" s="73"/>
    </row>
    <row r="6" spans="1:14" x14ac:dyDescent="0.25">
      <c r="A6" s="2" t="s">
        <v>97</v>
      </c>
      <c r="B6" s="18">
        <v>5</v>
      </c>
      <c r="C6" s="2" t="s">
        <v>99</v>
      </c>
      <c r="D6" s="10" t="s">
        <v>31</v>
      </c>
      <c r="E6" s="10" t="s">
        <v>31</v>
      </c>
      <c r="F6" s="10" t="s">
        <v>31</v>
      </c>
      <c r="G6" s="10" t="s">
        <v>31</v>
      </c>
      <c r="H6" s="74">
        <v>35.4</v>
      </c>
      <c r="I6" s="73"/>
    </row>
    <row r="7" spans="1:14" x14ac:dyDescent="0.25">
      <c r="A7" s="2" t="s">
        <v>82</v>
      </c>
      <c r="B7" s="18">
        <v>5</v>
      </c>
      <c r="C7" s="2" t="s">
        <v>120</v>
      </c>
      <c r="D7" s="10" t="s">
        <v>31</v>
      </c>
      <c r="E7" s="10" t="s">
        <v>31</v>
      </c>
      <c r="F7" s="10" t="s">
        <v>31</v>
      </c>
      <c r="G7" s="10" t="s">
        <v>31</v>
      </c>
      <c r="H7" s="74">
        <v>60.4</v>
      </c>
      <c r="I7" s="73"/>
    </row>
    <row r="8" spans="1:14" x14ac:dyDescent="0.25">
      <c r="A8" s="2" t="s">
        <v>83</v>
      </c>
      <c r="B8" s="18">
        <v>5</v>
      </c>
      <c r="C8" s="2" t="s">
        <v>120</v>
      </c>
      <c r="D8" s="10" t="s">
        <v>31</v>
      </c>
      <c r="E8" s="10" t="s">
        <v>31</v>
      </c>
      <c r="F8" s="10" t="s">
        <v>31</v>
      </c>
      <c r="G8" s="10" t="s">
        <v>31</v>
      </c>
      <c r="H8" s="74">
        <v>66.2</v>
      </c>
      <c r="I8" s="73"/>
      <c r="M8" s="21"/>
      <c r="N8" s="20"/>
    </row>
    <row r="9" spans="1:14" x14ac:dyDescent="0.25">
      <c r="A9" s="2" t="s">
        <v>90</v>
      </c>
      <c r="B9" s="18">
        <v>5</v>
      </c>
      <c r="C9" s="2" t="s">
        <v>99</v>
      </c>
      <c r="D9" s="10" t="s">
        <v>31</v>
      </c>
      <c r="E9" s="10" t="s">
        <v>31</v>
      </c>
      <c r="F9" s="10" t="s">
        <v>31</v>
      </c>
      <c r="G9" s="10" t="s">
        <v>31</v>
      </c>
      <c r="H9" s="74">
        <v>81.599999999999994</v>
      </c>
      <c r="I9" s="74"/>
      <c r="M9" s="21"/>
      <c r="N9" s="20"/>
    </row>
    <row r="10" spans="1:14" x14ac:dyDescent="0.25">
      <c r="A10" s="2" t="s">
        <v>35</v>
      </c>
      <c r="B10" s="18">
        <v>5</v>
      </c>
      <c r="C10" s="2" t="s">
        <v>99</v>
      </c>
      <c r="D10" s="10" t="s">
        <v>31</v>
      </c>
      <c r="E10" s="10" t="s">
        <v>31</v>
      </c>
      <c r="F10" s="10" t="s">
        <v>31</v>
      </c>
      <c r="G10" s="10" t="s">
        <v>31</v>
      </c>
      <c r="H10" s="74">
        <v>77.7</v>
      </c>
      <c r="I10" s="73"/>
      <c r="K10" s="21"/>
      <c r="L10" s="20"/>
      <c r="M10" s="21"/>
      <c r="N10" s="20"/>
    </row>
    <row r="11" spans="1:14" x14ac:dyDescent="0.25">
      <c r="A11" s="2" t="s">
        <v>36</v>
      </c>
      <c r="B11" s="18">
        <v>5</v>
      </c>
      <c r="C11" s="2" t="s">
        <v>99</v>
      </c>
      <c r="D11" s="10" t="s">
        <v>31</v>
      </c>
      <c r="E11" s="10" t="s">
        <v>31</v>
      </c>
      <c r="F11" s="10" t="s">
        <v>31</v>
      </c>
      <c r="G11" s="10" t="s">
        <v>31</v>
      </c>
      <c r="H11" s="74">
        <v>84.5</v>
      </c>
      <c r="I11" s="74"/>
      <c r="K11" s="21"/>
      <c r="L11" s="20"/>
      <c r="M11" s="22"/>
      <c r="N11" s="20"/>
    </row>
    <row r="12" spans="1:14" x14ac:dyDescent="0.25">
      <c r="A12" s="2" t="s">
        <v>84</v>
      </c>
      <c r="B12" s="18">
        <v>5</v>
      </c>
      <c r="C12" s="2" t="s">
        <v>99</v>
      </c>
      <c r="D12" s="10" t="s">
        <v>31</v>
      </c>
      <c r="E12" s="10" t="s">
        <v>31</v>
      </c>
      <c r="F12" s="10" t="s">
        <v>31</v>
      </c>
      <c r="G12" s="10" t="s">
        <v>31</v>
      </c>
      <c r="H12" s="74">
        <v>69.900000000000006</v>
      </c>
      <c r="I12" s="73"/>
      <c r="K12" s="21"/>
      <c r="L12" s="20"/>
      <c r="M12" s="21"/>
      <c r="N12" s="20"/>
    </row>
    <row r="13" spans="1:14" x14ac:dyDescent="0.25">
      <c r="A13" s="2" t="s">
        <v>85</v>
      </c>
      <c r="B13" s="18">
        <v>5</v>
      </c>
      <c r="C13" s="2" t="s">
        <v>99</v>
      </c>
      <c r="D13" s="10" t="s">
        <v>31</v>
      </c>
      <c r="E13" s="10" t="s">
        <v>31</v>
      </c>
      <c r="F13" s="10" t="s">
        <v>31</v>
      </c>
      <c r="G13" s="10" t="s">
        <v>31</v>
      </c>
      <c r="H13" s="74">
        <v>66.900000000000006</v>
      </c>
      <c r="I13" s="73"/>
      <c r="K13" s="22"/>
      <c r="L13" s="20"/>
      <c r="M13" s="22"/>
      <c r="N13" s="20"/>
    </row>
    <row r="14" spans="1:14" x14ac:dyDescent="0.25">
      <c r="A14" s="2" t="s">
        <v>86</v>
      </c>
      <c r="B14" s="18">
        <v>5</v>
      </c>
      <c r="C14" s="2" t="s">
        <v>99</v>
      </c>
      <c r="D14" s="10" t="s">
        <v>31</v>
      </c>
      <c r="E14" s="10" t="s">
        <v>31</v>
      </c>
      <c r="F14" s="10" t="s">
        <v>31</v>
      </c>
      <c r="G14" s="10" t="s">
        <v>31</v>
      </c>
      <c r="H14" s="74">
        <v>73</v>
      </c>
      <c r="I14" s="73"/>
      <c r="K14" s="21"/>
      <c r="L14" s="20"/>
      <c r="M14" s="21"/>
      <c r="N14" s="20"/>
    </row>
    <row r="15" spans="1:14" x14ac:dyDescent="0.25">
      <c r="A15" s="2" t="s">
        <v>87</v>
      </c>
      <c r="B15" s="18">
        <v>5</v>
      </c>
      <c r="C15" s="2" t="s">
        <v>99</v>
      </c>
      <c r="D15" s="10" t="s">
        <v>31</v>
      </c>
      <c r="E15" s="10" t="s">
        <v>31</v>
      </c>
      <c r="F15" s="10" t="s">
        <v>31</v>
      </c>
      <c r="G15" s="10" t="s">
        <v>31</v>
      </c>
      <c r="H15" s="74">
        <v>84.5</v>
      </c>
      <c r="I15" s="73"/>
      <c r="K15" s="21"/>
      <c r="L15" s="20"/>
      <c r="M15" s="22"/>
      <c r="N15" s="20"/>
    </row>
    <row r="16" spans="1:14" x14ac:dyDescent="0.25">
      <c r="A16" s="2" t="s">
        <v>88</v>
      </c>
      <c r="B16" s="18">
        <v>5</v>
      </c>
      <c r="C16" s="2" t="s">
        <v>99</v>
      </c>
      <c r="D16" s="10" t="s">
        <v>31</v>
      </c>
      <c r="E16" s="10" t="s">
        <v>31</v>
      </c>
      <c r="F16" s="10" t="s">
        <v>31</v>
      </c>
      <c r="G16" s="10" t="s">
        <v>31</v>
      </c>
      <c r="H16" s="74">
        <v>75.3</v>
      </c>
      <c r="I16" s="73"/>
      <c r="K16" s="21"/>
      <c r="L16" s="20"/>
      <c r="M16" s="21"/>
      <c r="N16" s="20"/>
    </row>
    <row r="17" spans="1:12" x14ac:dyDescent="0.25">
      <c r="A17" s="2" t="s">
        <v>89</v>
      </c>
      <c r="B17" s="18">
        <v>5</v>
      </c>
      <c r="C17" s="2" t="s">
        <v>99</v>
      </c>
      <c r="D17" s="10" t="s">
        <v>31</v>
      </c>
      <c r="E17" s="10" t="s">
        <v>31</v>
      </c>
      <c r="F17" s="10" t="s">
        <v>31</v>
      </c>
      <c r="G17" s="10" t="s">
        <v>31</v>
      </c>
      <c r="H17" s="74">
        <v>62.3</v>
      </c>
      <c r="I17" s="73"/>
      <c r="K17" s="21"/>
      <c r="L17" s="20"/>
    </row>
    <row r="18" spans="1:12" x14ac:dyDescent="0.25">
      <c r="K18" s="21"/>
      <c r="L18" s="20"/>
    </row>
  </sheetData>
  <mergeCells count="2"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Citizenship-Leadership</vt:lpstr>
      <vt:lpstr>Healthy Living-Scales</vt:lpstr>
      <vt:lpstr>Healthy Living-Items</vt:lpstr>
      <vt:lpstr>STEM</vt:lpstr>
      <vt:lpstr>PYD</vt:lpstr>
      <vt:lpstr>Thriving, Academics, Wellbeing</vt:lpstr>
      <vt:lpstr>Workforce Readiness</vt:lpstr>
      <vt:lpstr>Social Emotional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 Underwood</dc:creator>
  <cp:lastModifiedBy>Kendra M Lewis</cp:lastModifiedBy>
  <dcterms:created xsi:type="dcterms:W3CDTF">2016-02-29T20:22:07Z</dcterms:created>
  <dcterms:modified xsi:type="dcterms:W3CDTF">2017-04-14T22:39:57Z</dcterms:modified>
</cp:coreProperties>
</file>